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Titles" localSheetId="0">'Лист3'!$5:$7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Решетникова</author>
  </authors>
  <commentList>
    <comment ref="B146" authorId="0">
      <text>
        <r>
          <rPr>
            <b/>
            <sz val="8"/>
            <rFont val="Tahoma"/>
            <family val="0"/>
          </rPr>
          <t>Бабицкая: в законе 3 126 443</t>
        </r>
        <r>
          <rPr>
            <sz val="8"/>
            <rFont val="Tahoma"/>
            <family val="0"/>
          </rPr>
          <t xml:space="preserve">
</t>
        </r>
      </text>
    </comment>
    <comment ref="C146" authorId="0">
      <text>
        <r>
          <rPr>
            <b/>
            <sz val="8"/>
            <rFont val="Tahoma"/>
            <family val="0"/>
          </rPr>
          <t>Бабицкая: в законе 3 126 443</t>
        </r>
        <r>
          <rPr>
            <sz val="8"/>
            <rFont val="Tahoma"/>
            <family val="0"/>
          </rPr>
          <t xml:space="preserve">
</t>
        </r>
      </text>
    </comment>
    <comment ref="M146" authorId="0">
      <text>
        <r>
          <rPr>
            <b/>
            <sz val="8"/>
            <rFont val="Tahoma"/>
            <family val="0"/>
          </rPr>
          <t>Бабицкая: в законе 3 126 443</t>
        </r>
        <r>
          <rPr>
            <sz val="8"/>
            <rFont val="Tahoma"/>
            <family val="0"/>
          </rPr>
          <t xml:space="preserve">
</t>
        </r>
      </text>
    </comment>
    <comment ref="B167" authorId="1">
      <text>
        <r>
          <rPr>
            <b/>
            <sz val="10"/>
            <rFont val="Tahoma"/>
            <family val="0"/>
          </rPr>
          <t>Бабицкая:</t>
        </r>
        <r>
          <rPr>
            <sz val="8"/>
            <rFont val="Tahoma"/>
            <family val="2"/>
          </rPr>
          <t>(246,5 прил 37(34), (107279,9 прил 37(33), 1864 прил 37(3), 8011,3 (прил 37(37)</t>
        </r>
        <r>
          <rPr>
            <b/>
            <sz val="10"/>
            <rFont val="Tahoma"/>
            <family val="0"/>
          </rPr>
          <t xml:space="preserve">.
 </t>
        </r>
        <r>
          <rPr>
            <sz val="10"/>
            <rFont val="Tahoma"/>
            <family val="0"/>
          </rPr>
          <t xml:space="preserve">
</t>
        </r>
      </text>
    </comment>
    <comment ref="B168" authorId="1">
      <text>
        <r>
          <rPr>
            <b/>
            <sz val="10"/>
            <rFont val="Tahoma"/>
            <family val="0"/>
          </rPr>
          <t>Бабицкая:</t>
        </r>
        <r>
          <rPr>
            <sz val="8"/>
            <rFont val="Tahoma"/>
            <family val="2"/>
          </rPr>
          <t>(246,5 прил 37(34), (107279,9 прил 37(33), 1864 прил 37(3), 8011,3 (прил 37(37)</t>
        </r>
        <r>
          <rPr>
            <b/>
            <sz val="10"/>
            <rFont val="Tahoma"/>
            <family val="0"/>
          </rPr>
          <t xml:space="preserve">.
 </t>
        </r>
        <r>
          <rPr>
            <sz val="10"/>
            <rFont val="Tahoma"/>
            <family val="0"/>
          </rPr>
          <t xml:space="preserve">
</t>
        </r>
      </text>
    </comment>
    <comment ref="H146" authorId="0">
      <text>
        <r>
          <rPr>
            <b/>
            <sz val="8"/>
            <rFont val="Tahoma"/>
            <family val="0"/>
          </rPr>
          <t>Бабицкая: в законе 3 126 443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<sst xmlns="http://schemas.openxmlformats.org/spreadsheetml/2006/main" count="213" uniqueCount="197">
  <si>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</si>
  <si>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Наименование доходов</t>
  </si>
  <si>
    <t>ожидаемые 2008 администр.</t>
  </si>
  <si>
    <t>2 вариант</t>
  </si>
  <si>
    <t xml:space="preserve"> 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</si>
  <si>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</si>
  <si>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</si>
  <si>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</si>
  <si>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</si>
  <si>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</si>
  <si>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</si>
  <si>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 xml:space="preserve">Акцизы на спиртосодержащую продукцию, производимую на территории Российской Федерации </t>
  </si>
  <si>
    <t xml:space="preserve">Акцизы на вина, производимые на территории Российской Федерации </t>
  </si>
  <si>
    <t>Акцизы на пиво, производимое на территории Российской Федерации</t>
  </si>
  <si>
    <t>Акцизы на вина, производимые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</si>
  <si>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</si>
  <si>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</si>
  <si>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</si>
  <si>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</si>
  <si>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</si>
  <si>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</si>
  <si>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Единый сельскохозяйственный  налог</t>
  </si>
  <si>
    <t>НАЛОГИ НА ИМУЩЕСТВО</t>
  </si>
  <si>
    <t xml:space="preserve">Налог на имущество организаций </t>
  </si>
  <si>
    <t>Транспортный налог</t>
  </si>
  <si>
    <t>Налог на игорный бизнес</t>
  </si>
  <si>
    <t>Земельный налог за земли сельскохозяйственного назначения</t>
  </si>
  <si>
    <t>Земельный налог за земли городских поселений</t>
  </si>
  <si>
    <t>Земельный налог за земли сельских поселений</t>
  </si>
  <si>
    <t>Земельный налог за другие земли несельскохозяйственного назначения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</si>
  <si>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</si>
  <si>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</si>
  <si>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</si>
  <si>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Налог на  добычу прочих полезных ископаемых (за исключением полезных ископаемых в виде природных алмазов)</t>
  </si>
  <si>
    <t>ГОСУДАРСТВЕННАЯ ПОШЛИНА</t>
  </si>
  <si>
    <t>Государственная пошлина за государственную  регистрацию, а также за совершение прочих юридически значимых действий</t>
  </si>
  <si>
    <t>Государственная пошлина за государственную  регистрацию  межрегиональных, региональных и местных общественных объединений,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</si>
  <si>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</si>
  <si>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государственную  регистрацию транспортных средств, за внесение изменений в выданные ранее паспорт транспортного средства, а также за совершение прочих юридически значимых действий, связанных с государственной регистрацией транспорта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</si>
  <si>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</si>
  <si>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 МУНИЦИПАЛЬНОЙ СОБСТВЕННОСТИ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</si>
  <si>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</si>
  <si>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Доходы от размещения средств бюджетов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</si>
  <si>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</si>
  <si>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 а также имущества государственных и муниципальных предприятий, в том числе казенных)</t>
  </si>
  <si>
    <t>Арендная плата и поступления от продажи права на заключение договоров аренды за земли, находящиеся в собственности субъектов  Российской Федерации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</si>
  <si>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 и в хозяйственном ведении государственных унитарных предприятий субъектов Российской Федерации</t>
  </si>
  <si>
    <t xml:space="preserve">Платежи от государственных и муниципальных  унитарных предприятий </t>
  </si>
  <si>
    <t>ПЛАТЕЖИ ПРИ  ПОЛЬЗОВАНИИ ПРИРОДНЫМИ РЕСУРСАМИ</t>
  </si>
  <si>
    <t>Плата за негативное воздействие на окружающую среду</t>
  </si>
  <si>
    <t>Платежи при  пользовании недрами</t>
  </si>
  <si>
    <t xml:space="preserve">Плата за использование лесов в части, превышающей минимальный размер арендной платы  и  минимальный размер платы по договору купли-продажи лесных насаждений
</t>
  </si>
  <si>
    <t>Прочие доходы от использования лесного фонда Российской Федерации и лесов иных категорий</t>
  </si>
  <si>
    <t>ДОХОДЫ ОТ ПРОДАЖИ МАТЕРИАЛЬНЫХ И НЕМАТЕРИАЛЬНЫХ АКТИВОВ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</si>
  <si>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</si>
  <si>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Доходы от реализации имущества, находящегося в собственности субъектов Российской Федерации (в части реализации материальных запасов по указанному имуществу)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</si>
  <si>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</si>
  <si>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Доходы от реализации имущества государственных унитарных предприятий субъектов Российской Федерации (в части реализации материальных запасов по указанному имуществу)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</si>
  <si>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основных средств по указанному имуществу)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</si>
  <si>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(в части реализации материальных запасов по указанному имуществу)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</si>
  <si>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</si>
  <si>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АДМИНИСТРАТИВНЫЕ ПЛАТЕЖИ И СБОРЫ</t>
  </si>
  <si>
    <t>Платежи, взимаемые государственными организациями субъектов Российской Федерации за выполнение определенных функций</t>
  </si>
  <si>
    <t>ШТРАФЫ, САНКЦИИ, ВОЗМЕЩЕНИЕ УЩЕРБА</t>
  </si>
  <si>
    <t>ПРОЧИЕ НЕНАЛОГОВЫЕ ДОХОДЫ</t>
  </si>
  <si>
    <t>Прочие неналоговые доходы бюджетов субъектов Российской Федерации</t>
  </si>
  <si>
    <t>ДОХОДЫ БЮДЖЕТОВ БЮДЖЕТНОЙ СИСТЕМЫ РФ ОТ ВОЗВРАТА ОСТАТКОВ СУССИДИЙ И СУБВЕНЦИЙ ПРОШЛЫХ ЛЕТ</t>
  </si>
  <si>
    <t>ВОЗВРАТ ОСТАТКОВ СУБСИДИЙ И СУБВЕНЦИЙ ПРОШЛЫХ ЛЕТ</t>
  </si>
  <si>
    <t>ДОХОДЫ ОТ ПРЕДПРИНИМАТЕЛЬСКОЙ И ИНОЙ ПРИНОСЯЩЕЙ ДОХОД ДЕЯТЕЛЬНОСТИ</t>
  </si>
  <si>
    <t>Доходы от собственности по предпринимательской и иной приносящей доход деятельности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</si>
  <si>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</si>
  <si>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</si>
  <si>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>БЕЗВОЗМЕЗДНЫЕ ПОСТУПЛЕНИЯ</t>
  </si>
  <si>
    <t>ИТОГО ДОХОДОВ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</si>
  <si>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</si>
  <si>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Доходы бюджетов субъектов Российской Федерации от возврата остатков субсидий и субвенций прошлых лет </t>
  </si>
  <si>
    <t>Возврат остатков субсидий и субвенций из бюджетов субъектов Российской Федерации</t>
  </si>
  <si>
    <t>БЕЗВОЗМЕЗДНЫЕ ПОСТУПЛЕНИЯ ОТ ДРУГИХ  БЮДЖЕТОВ БЮДЖЕТНОЙ СИСТЕМЫ РОССИЙСКОЙ ФЕДЕРАЦИИ</t>
  </si>
  <si>
    <t xml:space="preserve">Дотации от других бюджетов бюджетной системы Российской Федерации </t>
  </si>
  <si>
    <t>Дотации на выравнивание уровня бюджетной обеспеченности</t>
  </si>
  <si>
    <t xml:space="preserve">Дотации бюджетам субъектов Российской Федерации на предоставление дотаций бюджетам закрытых административно-территориальных образований </t>
  </si>
  <si>
    <t>Прочие дотации</t>
  </si>
  <si>
    <t xml:space="preserve">Субсидии бюджетам субъектов Российской Федерации и муниципальных образований    (межбюджетные субсидии)
</t>
  </si>
  <si>
    <t xml:space="preserve">Субсидии бюджетам субъектов Российской Федерации на развитие социальной и инженерной  инфраструктуры субъектов Российской Федерации и муниципальных образований </t>
  </si>
  <si>
    <t>Субсидии бюджетам субъектов Российской Федерации на оздоровление детей</t>
  </si>
  <si>
    <t xml:space="preserve">Субсидии бюджетам субъектов Российской  Федерации на обеспечение мер социальной поддержки реабилитированных лиц и лиц, признанных пострадавшими от политических репрессий
</t>
  </si>
  <si>
    <t>Субсидии бюджетам субъектов Российской Федерации на предоставление гражданам субсидий на оплату жилого помещения и коммунальных услуг</t>
  </si>
  <si>
    <t>Субсидии бюджетам субъектов Российской Федерации на обеспечение жильем молодых семей</t>
  </si>
  <si>
    <t>Субсидии бюджетам субъектов Российской Федерации на поддержку элитного семеноводства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</si>
  <si>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 Федерации, и бесхозяйных гидротехнических сооружений</t>
  </si>
  <si>
    <t xml:space="preserve">Субсидии бюджетам субъектов Российской Федерации на внедрение инновационных образовательных программ
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</si>
  <si>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</si>
  <si>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 в сельскохозяйственных кредитных   потребительских кооперативах в 2007 - 2010 годах на срок до 1 года
</t>
  </si>
  <si>
    <t>Субсидии бюджетам субъектов Российской Федерации на содержание ребенка в семье опекуна и приемной семье, а также на оплату труда приемному родителю</t>
  </si>
  <si>
    <t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</si>
  <si>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субъектов Российской Федерации на ежемесячное денежное вознаграждение за классное руководство</t>
  </si>
  <si>
    <t>Субсидии бюджетам субъектов Российской Федерации на обеспечение жильем молодых семей и молодых специалистов, проживающих и работающих в сельской местности</t>
  </si>
  <si>
    <t>Субсидии бюджетам субъектов Российской Федерации на поддержку северного оленеводства и табунного коневодства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</si>
  <si>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</si>
  <si>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</si>
  <si>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субъектов Российской Федерации на государственную поддержку внедрения комплексных мер модернизации образования</t>
  </si>
  <si>
    <t>Субсидии бюджетам субъектов Российской Федерации на обеспечение мер социальной поддержки ветеранов труда и тружеников тыла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</si>
  <si>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</si>
  <si>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</si>
  <si>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на оказание высокотехнологичной медицинской помощи гражданам Российской Федерации</t>
  </si>
  <si>
    <t>Субсидии бюджетам субъектов Российской  Федерации на возмещение сельскохозяйственным  товаропроизводителям, организациям агропромышленного комплекса независимо от их организационно-правовых  форм и крестьянским (фермерским)  хозяйствам, сельскохозяйственным потребительским кооперативам части затрат на уплату процентов  по 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</si>
  <si>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</si>
  <si>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Субсидии бюджетам субъектов Российской Федерации на поощрение лучших учителей</t>
  </si>
  <si>
    <t>Субсидии бюджетам субъектов Российской Федерации на комплектование книжных фондов библиотек муниципальных образований</t>
  </si>
  <si>
    <t>Субсидии бюджетам субъектов Российской Федерации на развитие и поддержку социальной и инженерной инфраструктуры закрытых административно-территориальных образований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</si>
  <si>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</si>
  <si>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Субсидии бюджетам субъектов Российской Федерации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</si>
  <si>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субъектов Российской Федерации</t>
  </si>
  <si>
    <t>Субсидии бюджетам субъектов Российской Федерации на осуществление мероприятий по обеспечению жильем граждан РФ, проживающих в сельской местности</t>
  </si>
  <si>
    <t xml:space="preserve">Субвенции бюджетам субъектов Российской Федерации и муниципальных образований 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</si>
  <si>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</si>
  <si>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</si>
  <si>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субъектов Российской Федерации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</si>
  <si>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</si>
  <si>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</si>
  <si>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Субвенции бюджетам субъектов Российской Федерации на организацию, регулирование и охрану водных биологических ресурсов</t>
  </si>
  <si>
    <t>Субвенции бюджетам на охрану и использование объектов животного мира, отнесенных к объектам охоты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</si>
  <si>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</si>
  <si>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</si>
  <si>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</si>
  <si>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</si>
  <si>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</si>
  <si>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</si>
  <si>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</si>
  <si>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</si>
  <si>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</si>
  <si>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</si>
  <si>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</si>
  <si>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</si>
  <si>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</si>
  <si>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</si>
  <si>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</si>
  <si>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</si>
  <si>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</si>
  <si>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</si>
  <si>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Субвенции бюджетам субъектов Российской Федерации на оказание отдельным категориям граждан социальной услуги по дополнительной бесплатной медицинской помощи в части, предусматривающей обеспечение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</si>
  <si>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</si>
  <si>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осуществление  полномочий Российской Федерации по контролю, надзору и выдаче лицензий в области охраны здоровья граждан</t>
  </si>
  <si>
    <t>Прочие субвенции</t>
  </si>
  <si>
    <t>Прочие субвенции бюджетам субъектов Российской Федерации</t>
  </si>
  <si>
    <t>Иные межбюджетные трансферты</t>
  </si>
  <si>
    <t>Межбюджетные трансферты, передаваемые бюджетам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</si>
  <si>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</si>
  <si>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</si>
  <si>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 субъектах  Российской Федерации в соответствии со статьей 5 Федерального закона от 21 декабря 1994 года N 69-ФЗ "О пожарной безопасности"</t>
  </si>
  <si>
    <t xml:space="preserve"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
</t>
  </si>
  <si>
    <t xml:space="preserve"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
</t>
  </si>
  <si>
    <t xml:space="preserve"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  поддержки которым относится к ведению Российской Федерации
</t>
  </si>
  <si>
    <t>Межбюджетные трансферты, передаваемые бюджетам субъектов Российской Федерации на переселение граждан из закрытых административно-территориальных образований</t>
  </si>
  <si>
    <t>Прочие безвозмездные поступления от других бюджетов бюджетной системы</t>
  </si>
  <si>
    <t>Прочие безвозмездные поступления от федерального бюджета</t>
  </si>
  <si>
    <t>Прочие безвозмездные поступления в бюджеты субъектов Российской Федерации от федерального бюджета</t>
  </si>
  <si>
    <t>Безвозмездные поступления от государственных организаций в бюджеты субъектов РФ</t>
  </si>
  <si>
    <t>Удельный вес в общем объеме,%</t>
  </si>
  <si>
    <t xml:space="preserve">             2007 год (отчет)</t>
  </si>
  <si>
    <t xml:space="preserve">Доходы от эксплуатации и использования имущества автомобильных дорог, находящихся в собственности субъектов Российской Федерации  </t>
  </si>
  <si>
    <t xml:space="preserve">                                       2010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</si>
  <si>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</si>
  <si>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</si>
  <si>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 xml:space="preserve">Плата за использование лесов в части, превышающей минимальный размер арендной платы </t>
  </si>
  <si>
    <t>Плата по договору купли-продажи лесных насаждений для собственных нужд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</si>
  <si>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</si>
  <si>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земель, предназначенных для целей жилищного строительства    </t>
  </si>
  <si>
    <t xml:space="preserve">Прочие поступления от использования имущества, находящегося с собственности субъектов Российской Федерации  </t>
  </si>
  <si>
    <t xml:space="preserve">Дотации бюджетам субъектов Российской Федерации на выравнивание уровня бюджетной обеспеченности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</si>
  <si>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  </t>
  </si>
  <si>
    <t>Плата за использование лесов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</si>
  <si>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</si>
  <si>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Приложение 1 </t>
  </si>
  <si>
    <t>2014 год</t>
  </si>
  <si>
    <t>Сбор за пользование объектами животного мира и за пользование объектами водных биологических ресурсов</t>
  </si>
  <si>
    <t>2016 год</t>
  </si>
  <si>
    <t xml:space="preserve">Доходы от уплаты акцизов на топливо печное бытовое, вырабатываемое из дизельных фракций прямой перегонки и (или) вторичного происхождения 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    </t>
  </si>
  <si>
    <t>ДОХОДЫ ОТ ОКАЗАНИЯ ПЛАТНЫХ УСЛУГ (РАБОТ) И КОМПЕНСАЦИИ ЗАТРАТ ГОСУДАРСТВА</t>
  </si>
  <si>
    <t xml:space="preserve">Акцизы на этиловый спирт 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  </t>
  </si>
  <si>
    <t xml:space="preserve"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 , и (или) фруктового дистиллята), производимую на территории Российской Федерации       </t>
  </si>
  <si>
    <t xml:space="preserve">Налог на добычу полезных ископаемых в виде угля  </t>
  </si>
  <si>
    <t xml:space="preserve">                                                 Анализ доходов областного бюджета за 2013-2014 годы и на плановый период 2015 - 2017 годов</t>
  </si>
  <si>
    <t xml:space="preserve">                             2015 год</t>
  </si>
  <si>
    <t>2017 год</t>
  </si>
  <si>
    <t>Первоначальный план, тыс. рублей (прогноз на 2014 год)</t>
  </si>
  <si>
    <r>
      <t xml:space="preserve">Оценка </t>
    </r>
    <r>
      <rPr>
        <b/>
        <sz val="11"/>
        <rFont val="Times New Roman"/>
        <family val="1"/>
      </rPr>
      <t>ожидаемого исполнения, т</t>
    </r>
    <r>
      <rPr>
        <b/>
        <sz val="12"/>
        <rFont val="Times New Roman"/>
        <family val="1"/>
      </rPr>
      <t>ыс. рублей</t>
    </r>
  </si>
  <si>
    <t xml:space="preserve">Исполнено, тыс. рублей </t>
  </si>
  <si>
    <t xml:space="preserve">Исполнено, тыс. рублей                    </t>
  </si>
  <si>
    <t>Уточненный план на 2014 год, тыс. рублей (по состоянию на 01.10.2014)</t>
  </si>
  <si>
    <t xml:space="preserve">Исполнено по состоянию на 01.10.2014, тыс. рублей </t>
  </si>
  <si>
    <t>Прогноз, тыс. рублей</t>
  </si>
  <si>
    <r>
      <rPr>
        <b/>
        <sz val="11"/>
        <rFont val="Times New Roman"/>
        <family val="1"/>
      </rPr>
      <t>Отклонение</t>
    </r>
    <r>
      <rPr>
        <b/>
        <sz val="12"/>
        <rFont val="Times New Roman"/>
        <family val="1"/>
      </rPr>
      <t xml:space="preserve"> от отчета 2013 года, тыс. рублей</t>
    </r>
  </si>
  <si>
    <t>Отклонение от уточненного плана  2014 года, тыс. рублей</t>
  </si>
  <si>
    <t>Отклонение от ожидаемого исполнения   2014 года, тыс. рублей</t>
  </si>
  <si>
    <t>Отклонение от прогноза  2015 года, тыс. рублей</t>
  </si>
  <si>
    <t>Акцизы на сидр, пуаре, медовуху, производимые на территории Российской Федерации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</si>
</sst>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_);_(* \(#,##0.0\);_(* &quot;-&quot;??_);_(@_)"/>
    <numFmt numFmtId="189" formatCode="_(* #,##0_);_(* \(#,##0\);_(* &quot;-&quot;??_);_(@_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180" fontId="7" fillId="0" borderId="17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justify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180" fontId="12" fillId="0" borderId="10" xfId="0" applyNumberFormat="1" applyFont="1" applyFill="1" applyBorder="1" applyAlignment="1">
      <alignment/>
    </xf>
    <xf numFmtId="180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180" fontId="10" fillId="0" borderId="10" xfId="0" applyNumberFormat="1" applyFont="1" applyFill="1" applyBorder="1" applyAlignment="1">
      <alignment wrapText="1"/>
    </xf>
    <xf numFmtId="180" fontId="10" fillId="0" borderId="10" xfId="0" applyNumberFormat="1" applyFont="1" applyBorder="1" applyAlignment="1">
      <alignment/>
    </xf>
    <xf numFmtId="180" fontId="10" fillId="0" borderId="10" xfId="0" applyNumberFormat="1" applyFont="1" applyFill="1" applyBorder="1" applyAlignment="1">
      <alignment/>
    </xf>
    <xf numFmtId="180" fontId="10" fillId="0" borderId="10" xfId="58" applyNumberFormat="1" applyFont="1" applyBorder="1" applyAlignment="1">
      <alignment/>
    </xf>
    <xf numFmtId="180" fontId="7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180" fontId="10" fillId="0" borderId="10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180" fontId="7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vertical="justify"/>
    </xf>
    <xf numFmtId="180" fontId="10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3"/>
  <sheetViews>
    <sheetView tabSelected="1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46" sqref="H146"/>
    </sheetView>
  </sheetViews>
  <sheetFormatPr defaultColWidth="9.140625" defaultRowHeight="12.75"/>
  <cols>
    <col min="1" max="1" width="47.00390625" style="4" customWidth="1"/>
    <col min="2" max="2" width="12.00390625" style="4" hidden="1" customWidth="1"/>
    <col min="3" max="3" width="12.8515625" style="4" hidden="1" customWidth="1"/>
    <col min="4" max="4" width="14.7109375" style="4" hidden="1" customWidth="1"/>
    <col min="5" max="5" width="12.8515625" style="4" hidden="1" customWidth="1"/>
    <col min="6" max="6" width="15.00390625" style="4" customWidth="1"/>
    <col min="7" max="7" width="12.140625" style="4" customWidth="1"/>
    <col min="8" max="8" width="15.28125" style="4" customWidth="1"/>
    <col min="9" max="9" width="14.8515625" style="4" customWidth="1"/>
    <col min="10" max="10" width="15.28125" style="4" customWidth="1"/>
    <col min="11" max="11" width="14.140625" style="4" customWidth="1"/>
    <col min="12" max="12" width="11.7109375" style="4" customWidth="1"/>
    <col min="13" max="13" width="15.00390625" style="4" customWidth="1"/>
    <col min="14" max="14" width="11.57421875" style="4" customWidth="1"/>
    <col min="15" max="15" width="15.140625" style="4" customWidth="1"/>
    <col min="16" max="16" width="13.7109375" style="4" customWidth="1"/>
    <col min="17" max="17" width="15.28125" style="4" customWidth="1"/>
    <col min="18" max="20" width="13.57421875" style="4" customWidth="1"/>
    <col min="21" max="21" width="13.8515625" style="4" customWidth="1"/>
    <col min="22" max="22" width="12.140625" style="4" customWidth="1"/>
    <col min="23" max="23" width="14.57421875" style="4" customWidth="1"/>
    <col min="24" max="16384" width="9.140625" style="4" customWidth="1"/>
  </cols>
  <sheetData>
    <row r="1" spans="1:23" ht="20.25" customHeight="1">
      <c r="A1" s="73"/>
      <c r="B1" s="73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U1" s="77" t="s">
        <v>173</v>
      </c>
      <c r="V1" s="78"/>
      <c r="W1" s="78"/>
    </row>
    <row r="2" spans="1:17" ht="20.25" customHeight="1">
      <c r="A2" s="76" t="s">
        <v>182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3" ht="12.75" hidden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ht="12.75" hidden="1"/>
    <row r="5" ht="12.75"/>
    <row r="6" spans="1:23" ht="15.75">
      <c r="A6" s="25"/>
      <c r="B6" s="26"/>
      <c r="C6" s="26"/>
      <c r="D6" s="27" t="s">
        <v>159</v>
      </c>
      <c r="E6" s="28"/>
      <c r="F6" s="70">
        <v>2013</v>
      </c>
      <c r="G6" s="71"/>
      <c r="H6" s="56"/>
      <c r="I6" s="28"/>
      <c r="J6" s="55" t="s">
        <v>174</v>
      </c>
      <c r="K6" s="29"/>
      <c r="L6" s="30"/>
      <c r="M6" s="31" t="s">
        <v>161</v>
      </c>
      <c r="N6" s="55" t="s">
        <v>183</v>
      </c>
      <c r="O6" s="29"/>
      <c r="P6" s="29"/>
      <c r="Q6" s="9"/>
      <c r="R6" s="70" t="s">
        <v>176</v>
      </c>
      <c r="S6" s="71"/>
      <c r="T6" s="71"/>
      <c r="U6" s="70" t="s">
        <v>184</v>
      </c>
      <c r="V6" s="71"/>
      <c r="W6" s="72"/>
    </row>
    <row r="7" spans="1:23" s="24" customFormat="1" ht="117" customHeight="1">
      <c r="A7" s="75" t="s">
        <v>1</v>
      </c>
      <c r="B7" s="21"/>
      <c r="C7" s="21" t="s">
        <v>2</v>
      </c>
      <c r="D7" s="22" t="s">
        <v>187</v>
      </c>
      <c r="E7" s="22" t="s">
        <v>158</v>
      </c>
      <c r="F7" s="23" t="s">
        <v>188</v>
      </c>
      <c r="G7" s="23" t="s">
        <v>158</v>
      </c>
      <c r="H7" s="23" t="s">
        <v>185</v>
      </c>
      <c r="I7" s="23" t="s">
        <v>189</v>
      </c>
      <c r="J7" s="23" t="s">
        <v>190</v>
      </c>
      <c r="K7" s="23" t="s">
        <v>186</v>
      </c>
      <c r="L7" s="23" t="s">
        <v>158</v>
      </c>
      <c r="M7" s="22" t="s">
        <v>191</v>
      </c>
      <c r="N7" s="22" t="s">
        <v>158</v>
      </c>
      <c r="O7" s="22" t="s">
        <v>192</v>
      </c>
      <c r="P7" s="22" t="s">
        <v>193</v>
      </c>
      <c r="Q7" s="22" t="s">
        <v>194</v>
      </c>
      <c r="R7" s="22" t="s">
        <v>191</v>
      </c>
      <c r="S7" s="22" t="s">
        <v>158</v>
      </c>
      <c r="T7" s="22" t="s">
        <v>195</v>
      </c>
      <c r="U7" s="23" t="s">
        <v>191</v>
      </c>
      <c r="V7" s="23" t="s">
        <v>158</v>
      </c>
      <c r="W7" s="23" t="s">
        <v>195</v>
      </c>
    </row>
    <row r="8" spans="1:17" ht="23.25" customHeight="1" hidden="1">
      <c r="A8" s="75"/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6"/>
      <c r="P8" s="16"/>
      <c r="Q8" s="17"/>
    </row>
    <row r="9" spans="1:23" ht="30.75" customHeight="1">
      <c r="A9" s="35" t="s">
        <v>4</v>
      </c>
      <c r="B9" s="5">
        <f>B10+B13+B30+B33+B41+B47+B53+B54+B69+B77+B85+B88+B90+B93+B104+B105</f>
        <v>0</v>
      </c>
      <c r="C9" s="5" t="e">
        <f>C10+C13+C30+C33+C41+C47+C53+C54+C69+C77+C85+C88+C90+C93+C104+C105</f>
        <v>#REF!</v>
      </c>
      <c r="D9" s="5" t="e">
        <f>D10+D13+D30+D33+D41+D47+D53+D54+D69+D77+D85+D88+D90+D93+D104+D105+#REF!+#REF!</f>
        <v>#REF!</v>
      </c>
      <c r="E9" s="19" t="e">
        <f>D9/D192*100</f>
        <v>#REF!</v>
      </c>
      <c r="F9" s="50">
        <f>F10+F13+F30+F33+F41+F47+F53+F54+F69+F77+F85+F88+F90+F93+F104+F105</f>
        <v>26541031.099999994</v>
      </c>
      <c r="G9" s="50">
        <f>F9/66775121.4*100</f>
        <v>39.74688558185084</v>
      </c>
      <c r="H9" s="50">
        <f>H10+H13+H30+H33+H41+H47+H53+H54+H69+H77+H85+H88+H90+H93+H104+H105</f>
        <v>29369000.5</v>
      </c>
      <c r="I9" s="50">
        <f>I10+I13+I30+I33+I41+I47+I53+I54+I69+I77+I85+I88+I90+I93+I104+I105</f>
        <v>29556727.500000004</v>
      </c>
      <c r="J9" s="50">
        <f>J10+J13+J30+J33+J41+J47+J53+J54+J69+J77+J85+J88+J90+J93+J104+J105</f>
        <v>20712410.8</v>
      </c>
      <c r="K9" s="50">
        <f>K10+K13+K30+K33+K41+K47+K53+K54+K69+K77+K85+K88+K90+K93+K104+K105</f>
        <v>29381468.599999998</v>
      </c>
      <c r="L9" s="50">
        <f>K9/46326090.3*100</f>
        <v>63.423156173401495</v>
      </c>
      <c r="M9" s="50">
        <f>M10+M13+M30+M33+M41+M47+M53+M54+M69+M77+M85+M88+M90+M93+M104+M105</f>
        <v>30907801.1</v>
      </c>
      <c r="N9" s="50">
        <f>M9/33885295.5*100</f>
        <v>91.21301922835526</v>
      </c>
      <c r="O9" s="50">
        <f>M9-F9</f>
        <v>4366770.000000007</v>
      </c>
      <c r="P9" s="50">
        <f>M9-I9</f>
        <v>1351073.5999999978</v>
      </c>
      <c r="Q9" s="50">
        <f>M9-K9</f>
        <v>1526332.5000000037</v>
      </c>
      <c r="R9" s="50">
        <f>R10+R13+R30+R33+R41+R47+R53+R54+R69+R77+R85+R88+R90+R93+R104+R105</f>
        <v>32844987.3</v>
      </c>
      <c r="S9" s="50">
        <f>R9/34397916.3*100</f>
        <v>95.48539805011387</v>
      </c>
      <c r="T9" s="50">
        <f>R9-M9</f>
        <v>1937186.1999999993</v>
      </c>
      <c r="U9" s="50">
        <f>U10+U13+U30+U33+U41+U47+U53+U54+U69+U77+U85+U88+U90+U93+U104+U105</f>
        <v>35260127.6</v>
      </c>
      <c r="V9" s="50">
        <f>U9/36457812.4*100</f>
        <v>96.71487475205727</v>
      </c>
      <c r="W9" s="50">
        <f>U9-M9</f>
        <v>4352326.5</v>
      </c>
    </row>
    <row r="10" spans="1:23" ht="15.75" customHeight="1">
      <c r="A10" s="36" t="s">
        <v>5</v>
      </c>
      <c r="B10" s="6"/>
      <c r="C10" s="6">
        <f>C11+C12</f>
        <v>11016817</v>
      </c>
      <c r="D10" s="6">
        <f>D11+D12</f>
        <v>6810553</v>
      </c>
      <c r="E10" s="18" t="e">
        <f>ROUND(D10/D192*100,1)</f>
        <v>#REF!</v>
      </c>
      <c r="F10" s="51">
        <f>F11+F12</f>
        <v>16549788.200000001</v>
      </c>
      <c r="G10" s="51">
        <f>F10/66775121.4*100</f>
        <v>24.78436257848571</v>
      </c>
      <c r="H10" s="51">
        <f>H11+H12</f>
        <v>19172307</v>
      </c>
      <c r="I10" s="51">
        <f>I11+I12</f>
        <v>19254692.3</v>
      </c>
      <c r="J10" s="51">
        <f>J11+J12</f>
        <v>13048164</v>
      </c>
      <c r="K10" s="51">
        <f>K11+K12</f>
        <v>18863581</v>
      </c>
      <c r="L10" s="51">
        <v>40.8</v>
      </c>
      <c r="M10" s="51">
        <f>M11+M12</f>
        <v>19755320.5</v>
      </c>
      <c r="N10" s="51">
        <f>M10/33885295.5*100</f>
        <v>58.30057022816874</v>
      </c>
      <c r="O10" s="51">
        <f>M10-F10</f>
        <v>3205532.299999999</v>
      </c>
      <c r="P10" s="51">
        <f>M10-I10</f>
        <v>500628.19999999925</v>
      </c>
      <c r="Q10" s="51">
        <f>M10-K10</f>
        <v>891739.5</v>
      </c>
      <c r="R10" s="51">
        <f>R11+R12</f>
        <v>21066960.7</v>
      </c>
      <c r="S10" s="51">
        <f>R10/34397916.3*100</f>
        <v>61.244874591429834</v>
      </c>
      <c r="T10" s="51">
        <f>R10-M10</f>
        <v>1311640.1999999993</v>
      </c>
      <c r="U10" s="51">
        <f>U11+U12</f>
        <v>22619697.2</v>
      </c>
      <c r="V10" s="51">
        <f>U10/36457812.4*100</f>
        <v>62.043484539955564</v>
      </c>
      <c r="W10" s="51">
        <f>U10-M10</f>
        <v>2864376.6999999993</v>
      </c>
    </row>
    <row r="11" spans="1:23" ht="14.25" customHeight="1">
      <c r="A11" s="36" t="s">
        <v>6</v>
      </c>
      <c r="B11" s="6"/>
      <c r="C11" s="6">
        <v>5722842</v>
      </c>
      <c r="D11" s="6">
        <v>2805901</v>
      </c>
      <c r="E11" s="18" t="e">
        <f>D11/D192*100</f>
        <v>#REF!</v>
      </c>
      <c r="F11" s="51">
        <v>8067737.4</v>
      </c>
      <c r="G11" s="51">
        <f aca="true" t="shared" si="0" ref="G11:G74">F11/66775121.4*100</f>
        <v>12.081950928508533</v>
      </c>
      <c r="H11" s="51">
        <v>8419113</v>
      </c>
      <c r="I11" s="51">
        <v>8419113</v>
      </c>
      <c r="J11" s="51">
        <v>5772488.8</v>
      </c>
      <c r="K11" s="51">
        <v>8317955</v>
      </c>
      <c r="L11" s="51">
        <f aca="true" t="shared" si="1" ref="L11:L74">K11/46326090.3*100</f>
        <v>17.955227704592204</v>
      </c>
      <c r="M11" s="51">
        <v>8647305</v>
      </c>
      <c r="N11" s="51">
        <f aca="true" t="shared" si="2" ref="N11:N74">M11/33885295.5*100</f>
        <v>25.519343633878005</v>
      </c>
      <c r="O11" s="51">
        <f aca="true" t="shared" si="3" ref="O11:O70">M11-F11</f>
        <v>579567.5999999996</v>
      </c>
      <c r="P11" s="51">
        <f aca="true" t="shared" si="4" ref="P11:P70">M11-I11</f>
        <v>228192</v>
      </c>
      <c r="Q11" s="51">
        <f aca="true" t="shared" si="5" ref="Q11:Q71">M11-K11</f>
        <v>329350</v>
      </c>
      <c r="R11" s="51">
        <v>9096964</v>
      </c>
      <c r="S11" s="51">
        <f aca="true" t="shared" si="6" ref="S11:S74">R11/34397916.3*100</f>
        <v>26.446264711679646</v>
      </c>
      <c r="T11" s="51">
        <f aca="true" t="shared" si="7" ref="T11:T70">R11-M11</f>
        <v>449659</v>
      </c>
      <c r="U11" s="51">
        <v>9570007</v>
      </c>
      <c r="V11" s="51">
        <f aca="true" t="shared" si="8" ref="V11:V74">U11/36457812.4*100</f>
        <v>26.249537122529055</v>
      </c>
      <c r="W11" s="51">
        <f aca="true" t="shared" si="9" ref="W11:W70">U11-M11</f>
        <v>922702</v>
      </c>
    </row>
    <row r="12" spans="1:23" ht="15" customHeight="1">
      <c r="A12" s="36" t="s">
        <v>7</v>
      </c>
      <c r="B12" s="6"/>
      <c r="C12" s="6">
        <v>5293975</v>
      </c>
      <c r="D12" s="6">
        <v>4004652</v>
      </c>
      <c r="E12" s="18" t="e">
        <f>D12/D192*100</f>
        <v>#REF!</v>
      </c>
      <c r="F12" s="51">
        <v>8482050.8</v>
      </c>
      <c r="G12" s="51">
        <f t="shared" si="0"/>
        <v>12.702411649977174</v>
      </c>
      <c r="H12" s="51">
        <v>10753194</v>
      </c>
      <c r="I12" s="51">
        <v>10835579.3</v>
      </c>
      <c r="J12" s="51">
        <v>7275675.2</v>
      </c>
      <c r="K12" s="51">
        <v>10545626</v>
      </c>
      <c r="L12" s="51">
        <f t="shared" si="1"/>
        <v>22.76390243965829</v>
      </c>
      <c r="M12" s="51">
        <v>11108015.5</v>
      </c>
      <c r="N12" s="51">
        <f t="shared" si="2"/>
        <v>32.78122659429073</v>
      </c>
      <c r="O12" s="51">
        <f t="shared" si="3"/>
        <v>2625964.6999999993</v>
      </c>
      <c r="P12" s="51">
        <f t="shared" si="4"/>
        <v>272436.19999999925</v>
      </c>
      <c r="Q12" s="51">
        <f t="shared" si="5"/>
        <v>562389.5</v>
      </c>
      <c r="R12" s="51">
        <v>11969996.7</v>
      </c>
      <c r="S12" s="51">
        <f t="shared" si="6"/>
        <v>34.79860987975019</v>
      </c>
      <c r="T12" s="51">
        <f t="shared" si="7"/>
        <v>861981.1999999993</v>
      </c>
      <c r="U12" s="51">
        <v>13049690.2</v>
      </c>
      <c r="V12" s="51">
        <f t="shared" si="8"/>
        <v>35.7939474174265</v>
      </c>
      <c r="W12" s="51">
        <f t="shared" si="9"/>
        <v>1941674.6999999993</v>
      </c>
    </row>
    <row r="13" spans="1:23" ht="46.5" customHeight="1">
      <c r="A13" s="36" t="s">
        <v>8</v>
      </c>
      <c r="B13" s="6"/>
      <c r="C13" s="6" t="e">
        <f>C14</f>
        <v>#REF!</v>
      </c>
      <c r="D13" s="6">
        <v>987985</v>
      </c>
      <c r="E13" s="18" t="e">
        <f>D13/D192*100</f>
        <v>#REF!</v>
      </c>
      <c r="F13" s="51">
        <f>F14</f>
        <v>2084919.3000000003</v>
      </c>
      <c r="G13" s="51">
        <f t="shared" si="0"/>
        <v>3.1222995275602754</v>
      </c>
      <c r="H13" s="51">
        <f aca="true" t="shared" si="10" ref="H13:W13">H14</f>
        <v>1976856.7999999998</v>
      </c>
      <c r="I13" s="51">
        <f t="shared" si="10"/>
        <v>1676856.7999999998</v>
      </c>
      <c r="J13" s="51">
        <f t="shared" si="10"/>
        <v>1106368.1</v>
      </c>
      <c r="K13" s="51">
        <f t="shared" si="10"/>
        <v>1463592.9</v>
      </c>
      <c r="L13" s="51">
        <f t="shared" si="1"/>
        <v>3.1593274772855158</v>
      </c>
      <c r="M13" s="51">
        <f t="shared" si="10"/>
        <v>1565073</v>
      </c>
      <c r="N13" s="51">
        <f t="shared" si="2"/>
        <v>4.61873794194889</v>
      </c>
      <c r="O13" s="51">
        <f t="shared" si="10"/>
        <v>-519846.30000000005</v>
      </c>
      <c r="P13" s="51">
        <f t="shared" si="10"/>
        <v>-111783.80000000005</v>
      </c>
      <c r="Q13" s="51">
        <f t="shared" si="10"/>
        <v>101480.10000000002</v>
      </c>
      <c r="R13" s="51">
        <f t="shared" si="10"/>
        <v>1476933</v>
      </c>
      <c r="S13" s="51">
        <f t="shared" si="6"/>
        <v>4.293669962793648</v>
      </c>
      <c r="T13" s="51">
        <f t="shared" si="10"/>
        <v>-88140</v>
      </c>
      <c r="U13" s="51">
        <f t="shared" si="10"/>
        <v>1407299</v>
      </c>
      <c r="V13" s="51">
        <v>3.8</v>
      </c>
      <c r="W13" s="51">
        <f t="shared" si="10"/>
        <v>-157774</v>
      </c>
    </row>
    <row r="14" spans="1:23" ht="47.25" customHeight="1">
      <c r="A14" s="36" t="s">
        <v>9</v>
      </c>
      <c r="B14" s="6" t="e">
        <f>#REF!+B19+B22+#REF!+#REF!+B25+B26+B27+B28+#REF!+#REF!</f>
        <v>#REF!</v>
      </c>
      <c r="C14" s="6" t="e">
        <f>#REF!+C19+C22+#REF!+#REF!+C25+C26+C27+C28+#REF!+#REF!</f>
        <v>#REF!</v>
      </c>
      <c r="D14" s="6">
        <v>987985</v>
      </c>
      <c r="E14" s="18" t="e">
        <f>D14/D192*100</f>
        <v>#REF!</v>
      </c>
      <c r="F14" s="51">
        <f>F20+F21+F22+F23+F24+F25+F26+F27+F28+F29</f>
        <v>2084919.3000000003</v>
      </c>
      <c r="G14" s="51">
        <f t="shared" si="0"/>
        <v>3.1222995275602754</v>
      </c>
      <c r="H14" s="51">
        <f aca="true" t="shared" si="11" ref="H14:W14">H20+H21+H22+H23+H24+H25+H26+H27+H28+H29</f>
        <v>1976856.7999999998</v>
      </c>
      <c r="I14" s="51">
        <f t="shared" si="11"/>
        <v>1676856.7999999998</v>
      </c>
      <c r="J14" s="51">
        <f t="shared" si="11"/>
        <v>1106368.1</v>
      </c>
      <c r="K14" s="51">
        <f t="shared" si="11"/>
        <v>1463592.9</v>
      </c>
      <c r="L14" s="51">
        <f t="shared" si="1"/>
        <v>3.1593274772855158</v>
      </c>
      <c r="M14" s="51">
        <f t="shared" si="11"/>
        <v>1565073</v>
      </c>
      <c r="N14" s="51">
        <f t="shared" si="2"/>
        <v>4.61873794194889</v>
      </c>
      <c r="O14" s="51">
        <f t="shared" si="11"/>
        <v>-519846.30000000005</v>
      </c>
      <c r="P14" s="51">
        <f t="shared" si="11"/>
        <v>-111783.80000000005</v>
      </c>
      <c r="Q14" s="51">
        <f t="shared" si="11"/>
        <v>101480.10000000002</v>
      </c>
      <c r="R14" s="51">
        <f t="shared" si="11"/>
        <v>1476933</v>
      </c>
      <c r="S14" s="51">
        <f t="shared" si="6"/>
        <v>4.293669962793648</v>
      </c>
      <c r="T14" s="51">
        <f t="shared" si="11"/>
        <v>-88140</v>
      </c>
      <c r="U14" s="51">
        <f t="shared" si="11"/>
        <v>1407299</v>
      </c>
      <c r="V14" s="51">
        <v>3.8</v>
      </c>
      <c r="W14" s="51">
        <f t="shared" si="11"/>
        <v>-157774</v>
      </c>
    </row>
    <row r="15" spans="1:23" ht="45.75" customHeight="1" hidden="1">
      <c r="A15" s="36" t="s">
        <v>10</v>
      </c>
      <c r="B15" s="6"/>
      <c r="C15" s="6"/>
      <c r="D15" s="6"/>
      <c r="E15" s="6"/>
      <c r="F15" s="51"/>
      <c r="G15" s="51">
        <f t="shared" si="0"/>
        <v>0</v>
      </c>
      <c r="H15" s="51"/>
      <c r="I15" s="51"/>
      <c r="J15" s="51"/>
      <c r="K15" s="51"/>
      <c r="L15" s="51">
        <f t="shared" si="1"/>
        <v>0</v>
      </c>
      <c r="M15" s="51"/>
      <c r="N15" s="51">
        <f t="shared" si="2"/>
        <v>0</v>
      </c>
      <c r="O15" s="51">
        <f t="shared" si="3"/>
        <v>0</v>
      </c>
      <c r="P15" s="51">
        <f t="shared" si="4"/>
        <v>0</v>
      </c>
      <c r="Q15" s="51">
        <f t="shared" si="5"/>
        <v>0</v>
      </c>
      <c r="R15" s="57"/>
      <c r="S15" s="51">
        <f t="shared" si="6"/>
        <v>0</v>
      </c>
      <c r="T15" s="51">
        <f t="shared" si="7"/>
        <v>0</v>
      </c>
      <c r="U15" s="51"/>
      <c r="V15" s="51">
        <f t="shared" si="8"/>
        <v>0</v>
      </c>
      <c r="W15" s="51">
        <f t="shared" si="9"/>
        <v>0</v>
      </c>
    </row>
    <row r="16" spans="1:23" ht="30" customHeight="1" hidden="1">
      <c r="A16" s="36" t="s">
        <v>11</v>
      </c>
      <c r="B16" s="6"/>
      <c r="C16" s="6"/>
      <c r="D16" s="6"/>
      <c r="E16" s="6"/>
      <c r="F16" s="51"/>
      <c r="G16" s="51">
        <f t="shared" si="0"/>
        <v>0</v>
      </c>
      <c r="H16" s="51"/>
      <c r="I16" s="51"/>
      <c r="J16" s="51"/>
      <c r="K16" s="51"/>
      <c r="L16" s="51">
        <f t="shared" si="1"/>
        <v>0</v>
      </c>
      <c r="M16" s="51"/>
      <c r="N16" s="51">
        <f t="shared" si="2"/>
        <v>0</v>
      </c>
      <c r="O16" s="51">
        <f t="shared" si="3"/>
        <v>0</v>
      </c>
      <c r="P16" s="51">
        <f t="shared" si="4"/>
        <v>0</v>
      </c>
      <c r="Q16" s="51">
        <f t="shared" si="5"/>
        <v>0</v>
      </c>
      <c r="R16" s="57"/>
      <c r="S16" s="51">
        <f t="shared" si="6"/>
        <v>0</v>
      </c>
      <c r="T16" s="51">
        <f t="shared" si="7"/>
        <v>0</v>
      </c>
      <c r="U16" s="51"/>
      <c r="V16" s="51">
        <f t="shared" si="8"/>
        <v>0</v>
      </c>
      <c r="W16" s="51">
        <f t="shared" si="9"/>
        <v>0</v>
      </c>
    </row>
    <row r="17" spans="1:23" ht="31.5" hidden="1">
      <c r="A17" s="36" t="s">
        <v>12</v>
      </c>
      <c r="B17" s="6"/>
      <c r="C17" s="6"/>
      <c r="D17" s="6"/>
      <c r="E17" s="6"/>
      <c r="F17" s="51"/>
      <c r="G17" s="51">
        <f t="shared" si="0"/>
        <v>0</v>
      </c>
      <c r="H17" s="51"/>
      <c r="I17" s="51"/>
      <c r="J17" s="51"/>
      <c r="K17" s="51"/>
      <c r="L17" s="51">
        <f t="shared" si="1"/>
        <v>0</v>
      </c>
      <c r="M17" s="51"/>
      <c r="N17" s="51">
        <f t="shared" si="2"/>
        <v>0</v>
      </c>
      <c r="O17" s="51">
        <f t="shared" si="3"/>
        <v>0</v>
      </c>
      <c r="P17" s="51">
        <f t="shared" si="4"/>
        <v>0</v>
      </c>
      <c r="Q17" s="51">
        <f t="shared" si="5"/>
        <v>0</v>
      </c>
      <c r="R17" s="51"/>
      <c r="S17" s="51">
        <f t="shared" si="6"/>
        <v>0</v>
      </c>
      <c r="T17" s="51">
        <f t="shared" si="7"/>
        <v>0</v>
      </c>
      <c r="U17" s="51"/>
      <c r="V17" s="51">
        <f t="shared" si="8"/>
        <v>0</v>
      </c>
      <c r="W17" s="51">
        <f t="shared" si="9"/>
        <v>0</v>
      </c>
    </row>
    <row r="18" spans="1:23" ht="31.5" hidden="1">
      <c r="A18" s="36" t="s">
        <v>13</v>
      </c>
      <c r="B18" s="6"/>
      <c r="C18" s="6"/>
      <c r="D18" s="6"/>
      <c r="E18" s="6"/>
      <c r="F18" s="51"/>
      <c r="G18" s="51">
        <f t="shared" si="0"/>
        <v>0</v>
      </c>
      <c r="H18" s="51"/>
      <c r="I18" s="51"/>
      <c r="J18" s="51"/>
      <c r="K18" s="51"/>
      <c r="L18" s="51">
        <f t="shared" si="1"/>
        <v>0</v>
      </c>
      <c r="M18" s="51"/>
      <c r="N18" s="51">
        <f t="shared" si="2"/>
        <v>0</v>
      </c>
      <c r="O18" s="51">
        <f t="shared" si="3"/>
        <v>0</v>
      </c>
      <c r="P18" s="51">
        <f t="shared" si="4"/>
        <v>0</v>
      </c>
      <c r="Q18" s="51">
        <f t="shared" si="5"/>
        <v>0</v>
      </c>
      <c r="R18" s="51"/>
      <c r="S18" s="51">
        <f t="shared" si="6"/>
        <v>0</v>
      </c>
      <c r="T18" s="51">
        <f t="shared" si="7"/>
        <v>0</v>
      </c>
      <c r="U18" s="51"/>
      <c r="V18" s="51">
        <f t="shared" si="8"/>
        <v>0</v>
      </c>
      <c r="W18" s="51">
        <f t="shared" si="9"/>
        <v>0</v>
      </c>
    </row>
    <row r="19" spans="1:23" ht="31.5" customHeight="1" hidden="1">
      <c r="A19" s="37" t="s">
        <v>14</v>
      </c>
      <c r="B19" s="6"/>
      <c r="C19" s="6"/>
      <c r="D19" s="6"/>
      <c r="E19" s="6"/>
      <c r="F19" s="51"/>
      <c r="G19" s="51">
        <f t="shared" si="0"/>
        <v>0</v>
      </c>
      <c r="H19" s="51"/>
      <c r="I19" s="51"/>
      <c r="J19" s="51"/>
      <c r="K19" s="51"/>
      <c r="L19" s="51">
        <f t="shared" si="1"/>
        <v>0</v>
      </c>
      <c r="M19" s="51"/>
      <c r="N19" s="51">
        <f t="shared" si="2"/>
        <v>0</v>
      </c>
      <c r="O19" s="51">
        <f t="shared" si="3"/>
        <v>0</v>
      </c>
      <c r="P19" s="51">
        <f t="shared" si="4"/>
        <v>0</v>
      </c>
      <c r="Q19" s="51">
        <f t="shared" si="5"/>
        <v>0</v>
      </c>
      <c r="R19" s="51"/>
      <c r="S19" s="51">
        <f t="shared" si="6"/>
        <v>0</v>
      </c>
      <c r="T19" s="51">
        <f t="shared" si="7"/>
        <v>0</v>
      </c>
      <c r="U19" s="51"/>
      <c r="V19" s="51">
        <f t="shared" si="8"/>
        <v>0</v>
      </c>
      <c r="W19" s="51">
        <f t="shared" si="9"/>
        <v>0</v>
      </c>
    </row>
    <row r="20" spans="1:23" ht="111.75" customHeight="1">
      <c r="A20" s="37" t="s">
        <v>179</v>
      </c>
      <c r="B20" s="6"/>
      <c r="C20" s="6"/>
      <c r="D20" s="6"/>
      <c r="E20" s="6"/>
      <c r="F20" s="51">
        <v>-0.2</v>
      </c>
      <c r="G20" s="51">
        <f t="shared" si="0"/>
        <v>-2.995127463744304E-07</v>
      </c>
      <c r="H20" s="51">
        <v>0</v>
      </c>
      <c r="I20" s="51">
        <v>0</v>
      </c>
      <c r="J20" s="51">
        <v>0</v>
      </c>
      <c r="K20" s="51">
        <v>0</v>
      </c>
      <c r="L20" s="51">
        <f t="shared" si="1"/>
        <v>0</v>
      </c>
      <c r="M20" s="51">
        <v>0</v>
      </c>
      <c r="N20" s="51">
        <f t="shared" si="2"/>
        <v>0</v>
      </c>
      <c r="O20" s="51">
        <f t="shared" si="3"/>
        <v>0.2</v>
      </c>
      <c r="P20" s="51">
        <f t="shared" si="4"/>
        <v>0</v>
      </c>
      <c r="Q20" s="51">
        <f t="shared" si="5"/>
        <v>0</v>
      </c>
      <c r="R20" s="51">
        <v>0</v>
      </c>
      <c r="S20" s="51">
        <f t="shared" si="6"/>
        <v>0</v>
      </c>
      <c r="T20" s="51">
        <f t="shared" si="7"/>
        <v>0</v>
      </c>
      <c r="U20" s="51">
        <v>0</v>
      </c>
      <c r="V20" s="51">
        <f t="shared" si="8"/>
        <v>0</v>
      </c>
      <c r="W20" s="51">
        <f t="shared" si="9"/>
        <v>0</v>
      </c>
    </row>
    <row r="21" spans="1:23" ht="48.75" customHeight="1">
      <c r="A21" s="37" t="s">
        <v>11</v>
      </c>
      <c r="B21" s="6"/>
      <c r="C21" s="6"/>
      <c r="D21" s="6"/>
      <c r="E21" s="6"/>
      <c r="F21" s="51">
        <v>0.3</v>
      </c>
      <c r="G21" s="51">
        <f t="shared" si="0"/>
        <v>4.4926911956164556E-07</v>
      </c>
      <c r="H21" s="51">
        <v>0</v>
      </c>
      <c r="I21" s="51">
        <v>0</v>
      </c>
      <c r="J21" s="51">
        <v>0.2</v>
      </c>
      <c r="K21" s="51">
        <v>0.3</v>
      </c>
      <c r="L21" s="51">
        <f t="shared" si="1"/>
        <v>6.475832474902377E-07</v>
      </c>
      <c r="M21" s="51">
        <v>0</v>
      </c>
      <c r="N21" s="51">
        <f t="shared" si="2"/>
        <v>0</v>
      </c>
      <c r="O21" s="51">
        <f t="shared" si="3"/>
        <v>-0.3</v>
      </c>
      <c r="P21" s="51">
        <f t="shared" si="4"/>
        <v>0</v>
      </c>
      <c r="Q21" s="51">
        <f t="shared" si="5"/>
        <v>-0.3</v>
      </c>
      <c r="R21" s="51">
        <v>0</v>
      </c>
      <c r="S21" s="51">
        <f t="shared" si="6"/>
        <v>0</v>
      </c>
      <c r="T21" s="51">
        <f t="shared" si="7"/>
        <v>0</v>
      </c>
      <c r="U21" s="51">
        <v>0</v>
      </c>
      <c r="V21" s="51">
        <f t="shared" si="8"/>
        <v>0</v>
      </c>
      <c r="W21" s="51">
        <f t="shared" si="9"/>
        <v>0</v>
      </c>
    </row>
    <row r="22" spans="1:23" ht="31.5" customHeight="1">
      <c r="A22" s="38" t="s">
        <v>13</v>
      </c>
      <c r="B22" s="6"/>
      <c r="C22" s="6">
        <v>391</v>
      </c>
      <c r="D22" s="6">
        <v>4</v>
      </c>
      <c r="E22" s="6">
        <v>0</v>
      </c>
      <c r="F22" s="51">
        <v>10106.4</v>
      </c>
      <c r="G22" s="51">
        <f t="shared" si="0"/>
        <v>0.015134978099792716</v>
      </c>
      <c r="H22" s="51">
        <v>11923</v>
      </c>
      <c r="I22" s="51">
        <v>11923</v>
      </c>
      <c r="J22" s="51">
        <v>4767</v>
      </c>
      <c r="K22" s="51">
        <v>5566.4</v>
      </c>
      <c r="L22" s="51">
        <f t="shared" si="1"/>
        <v>0.012015691296098863</v>
      </c>
      <c r="M22" s="51">
        <v>5756</v>
      </c>
      <c r="N22" s="51">
        <f t="shared" si="2"/>
        <v>0.01698671920981182</v>
      </c>
      <c r="O22" s="51">
        <f t="shared" si="3"/>
        <v>-4350.4</v>
      </c>
      <c r="P22" s="51">
        <f t="shared" si="4"/>
        <v>-6167</v>
      </c>
      <c r="Q22" s="51">
        <f t="shared" si="5"/>
        <v>189.60000000000036</v>
      </c>
      <c r="R22" s="51">
        <v>6033</v>
      </c>
      <c r="S22" s="51">
        <f t="shared" si="6"/>
        <v>0.01753885307291128</v>
      </c>
      <c r="T22" s="51">
        <f t="shared" si="7"/>
        <v>277</v>
      </c>
      <c r="U22" s="51">
        <v>6298</v>
      </c>
      <c r="V22" s="51">
        <f t="shared" si="8"/>
        <v>0.01727476111539814</v>
      </c>
      <c r="W22" s="51">
        <f t="shared" si="9"/>
        <v>542</v>
      </c>
    </row>
    <row r="23" spans="1:23" ht="192" customHeight="1">
      <c r="A23" s="68" t="s">
        <v>180</v>
      </c>
      <c r="B23" s="6"/>
      <c r="C23" s="6"/>
      <c r="D23" s="6"/>
      <c r="E23" s="6"/>
      <c r="F23" s="51">
        <v>53.2</v>
      </c>
      <c r="G23" s="51">
        <f t="shared" si="0"/>
        <v>7.96703905355985E-05</v>
      </c>
      <c r="H23" s="69">
        <v>0</v>
      </c>
      <c r="I23" s="69">
        <v>0</v>
      </c>
      <c r="J23" s="69">
        <v>0</v>
      </c>
      <c r="K23" s="51">
        <v>0</v>
      </c>
      <c r="L23" s="51">
        <f t="shared" si="1"/>
        <v>0</v>
      </c>
      <c r="M23" s="51">
        <v>0</v>
      </c>
      <c r="N23" s="51">
        <f t="shared" si="2"/>
        <v>0</v>
      </c>
      <c r="O23" s="51">
        <f t="shared" si="3"/>
        <v>-53.2</v>
      </c>
      <c r="P23" s="51">
        <f t="shared" si="4"/>
        <v>0</v>
      </c>
      <c r="Q23" s="51">
        <f t="shared" si="5"/>
        <v>0</v>
      </c>
      <c r="R23" s="51">
        <v>0</v>
      </c>
      <c r="S23" s="51">
        <f t="shared" si="6"/>
        <v>0</v>
      </c>
      <c r="T23" s="51">
        <f t="shared" si="7"/>
        <v>0</v>
      </c>
      <c r="U23" s="51">
        <v>0</v>
      </c>
      <c r="V23" s="51">
        <f t="shared" si="8"/>
        <v>0</v>
      </c>
      <c r="W23" s="51">
        <f t="shared" si="9"/>
        <v>0</v>
      </c>
    </row>
    <row r="24" spans="1:23" ht="45.75" customHeight="1">
      <c r="A24" s="68" t="s">
        <v>196</v>
      </c>
      <c r="B24" s="6"/>
      <c r="C24" s="6"/>
      <c r="D24" s="6"/>
      <c r="E24" s="6"/>
      <c r="F24" s="51">
        <v>95.1</v>
      </c>
      <c r="G24" s="51">
        <f t="shared" si="0"/>
        <v>0.00014241831090104165</v>
      </c>
      <c r="H24" s="51">
        <v>0</v>
      </c>
      <c r="I24" s="51">
        <v>0</v>
      </c>
      <c r="J24" s="51">
        <v>200.8</v>
      </c>
      <c r="K24" s="51">
        <v>201</v>
      </c>
      <c r="L24" s="51">
        <f t="shared" si="1"/>
        <v>0.00043388077581845927</v>
      </c>
      <c r="M24" s="51">
        <v>262</v>
      </c>
      <c r="N24" s="51">
        <f t="shared" si="2"/>
        <v>0.0007731967395710037</v>
      </c>
      <c r="O24" s="51">
        <f t="shared" si="3"/>
        <v>166.9</v>
      </c>
      <c r="P24" s="51">
        <f t="shared" si="4"/>
        <v>262</v>
      </c>
      <c r="Q24" s="51">
        <f t="shared" si="5"/>
        <v>61</v>
      </c>
      <c r="R24" s="51">
        <v>299</v>
      </c>
      <c r="S24" s="51">
        <f t="shared" si="6"/>
        <v>0.0008692386986243119</v>
      </c>
      <c r="T24" s="51">
        <f t="shared" si="7"/>
        <v>37</v>
      </c>
      <c r="U24" s="51">
        <v>299</v>
      </c>
      <c r="V24" s="51">
        <f t="shared" si="8"/>
        <v>0.0008201260040495464</v>
      </c>
      <c r="W24" s="51">
        <f t="shared" si="9"/>
        <v>37</v>
      </c>
    </row>
    <row r="25" spans="1:23" ht="63.75" customHeight="1">
      <c r="A25" s="36" t="s">
        <v>15</v>
      </c>
      <c r="B25" s="6"/>
      <c r="C25" s="6"/>
      <c r="D25" s="6">
        <v>118340</v>
      </c>
      <c r="E25" s="18" t="e">
        <f>D25/D192*100</f>
        <v>#REF!</v>
      </c>
      <c r="F25" s="51">
        <v>866115.6</v>
      </c>
      <c r="G25" s="51">
        <f t="shared" si="0"/>
        <v>1.297063310168688</v>
      </c>
      <c r="H25" s="51">
        <v>1004570.8</v>
      </c>
      <c r="I25" s="51">
        <v>704570.8</v>
      </c>
      <c r="J25" s="51">
        <v>432432</v>
      </c>
      <c r="K25" s="51">
        <v>561609.2</v>
      </c>
      <c r="L25" s="51">
        <f t="shared" si="1"/>
        <v>1.2122956985213147</v>
      </c>
      <c r="M25" s="51">
        <v>511304</v>
      </c>
      <c r="N25" s="51">
        <f t="shared" si="2"/>
        <v>1.5089258997313453</v>
      </c>
      <c r="O25" s="51">
        <f t="shared" si="3"/>
        <v>-354811.6</v>
      </c>
      <c r="P25" s="51">
        <f t="shared" si="4"/>
        <v>-193266.80000000005</v>
      </c>
      <c r="Q25" s="51">
        <f t="shared" si="5"/>
        <v>-50305.19999999995</v>
      </c>
      <c r="R25" s="51">
        <v>414105</v>
      </c>
      <c r="S25" s="51">
        <f t="shared" si="6"/>
        <v>1.2038665260662897</v>
      </c>
      <c r="T25" s="51">
        <f t="shared" si="7"/>
        <v>-97199</v>
      </c>
      <c r="U25" s="51">
        <v>335384</v>
      </c>
      <c r="V25" s="51">
        <v>0.9</v>
      </c>
      <c r="W25" s="51">
        <f t="shared" si="9"/>
        <v>-175920</v>
      </c>
    </row>
    <row r="26" spans="1:23" ht="83.25" customHeight="1">
      <c r="A26" s="36" t="s">
        <v>16</v>
      </c>
      <c r="B26" s="6"/>
      <c r="C26" s="6"/>
      <c r="D26" s="6">
        <v>6647</v>
      </c>
      <c r="E26" s="20" t="e">
        <f>D26/D192*100</f>
        <v>#REF!</v>
      </c>
      <c r="F26" s="51">
        <v>15411.8</v>
      </c>
      <c r="G26" s="51">
        <f t="shared" si="0"/>
        <v>0.023080152722867234</v>
      </c>
      <c r="H26" s="51">
        <v>12675.6</v>
      </c>
      <c r="I26" s="51">
        <v>12675.6</v>
      </c>
      <c r="J26" s="51">
        <v>9278.8</v>
      </c>
      <c r="K26" s="51">
        <v>12364.4</v>
      </c>
      <c r="L26" s="51">
        <f t="shared" si="1"/>
        <v>0.02668992768422765</v>
      </c>
      <c r="M26" s="51">
        <v>13124</v>
      </c>
      <c r="N26" s="51">
        <f t="shared" si="2"/>
        <v>0.03873066416080096</v>
      </c>
      <c r="O26" s="51">
        <f t="shared" si="3"/>
        <v>-2287.7999999999993</v>
      </c>
      <c r="P26" s="51">
        <f t="shared" si="4"/>
        <v>448.39999999999964</v>
      </c>
      <c r="Q26" s="51">
        <f t="shared" si="5"/>
        <v>759.6000000000004</v>
      </c>
      <c r="R26" s="51">
        <v>12765</v>
      </c>
      <c r="S26" s="51">
        <f t="shared" si="6"/>
        <v>0.03710980597973024</v>
      </c>
      <c r="T26" s="51">
        <f t="shared" si="7"/>
        <v>-359</v>
      </c>
      <c r="U26" s="51">
        <v>12417</v>
      </c>
      <c r="V26" s="51">
        <f t="shared" si="8"/>
        <v>0.034058543786900396</v>
      </c>
      <c r="W26" s="51">
        <f t="shared" si="9"/>
        <v>-707</v>
      </c>
    </row>
    <row r="27" spans="1:23" ht="81" customHeight="1">
      <c r="A27" s="36" t="s">
        <v>17</v>
      </c>
      <c r="B27" s="6"/>
      <c r="C27" s="6"/>
      <c r="D27" s="6">
        <v>348721</v>
      </c>
      <c r="E27" s="18" t="e">
        <f>D27/D192*100</f>
        <v>#REF!</v>
      </c>
      <c r="F27" s="51">
        <v>1124359.6</v>
      </c>
      <c r="G27" s="51">
        <f t="shared" si="0"/>
        <v>1.6838001585422802</v>
      </c>
      <c r="H27" s="51">
        <v>913086</v>
      </c>
      <c r="I27" s="51">
        <v>913086</v>
      </c>
      <c r="J27" s="51">
        <v>685273.8</v>
      </c>
      <c r="K27" s="51">
        <v>911591.4</v>
      </c>
      <c r="L27" s="51">
        <f t="shared" si="1"/>
        <v>1.967771063987241</v>
      </c>
      <c r="M27" s="51">
        <v>1029406</v>
      </c>
      <c r="N27" s="51">
        <v>3.1</v>
      </c>
      <c r="O27" s="51">
        <f t="shared" si="3"/>
        <v>-94953.6000000001</v>
      </c>
      <c r="P27" s="51">
        <f t="shared" si="4"/>
        <v>116320</v>
      </c>
      <c r="Q27" s="51">
        <f t="shared" si="5"/>
        <v>117814.59999999998</v>
      </c>
      <c r="R27" s="51">
        <v>1038259</v>
      </c>
      <c r="S27" s="51">
        <v>3.1</v>
      </c>
      <c r="T27" s="51">
        <f t="shared" si="7"/>
        <v>8853</v>
      </c>
      <c r="U27" s="51">
        <v>1047188</v>
      </c>
      <c r="V27" s="51">
        <f t="shared" si="8"/>
        <v>2.8723281268516265</v>
      </c>
      <c r="W27" s="51">
        <f t="shared" si="9"/>
        <v>17782</v>
      </c>
    </row>
    <row r="28" spans="1:23" ht="79.5" customHeight="1">
      <c r="A28" s="36" t="s">
        <v>18</v>
      </c>
      <c r="B28" s="6"/>
      <c r="C28" s="6"/>
      <c r="D28" s="6">
        <v>2772</v>
      </c>
      <c r="E28" s="20" t="e">
        <f>D28/D192*100</f>
        <v>#REF!</v>
      </c>
      <c r="F28" s="51">
        <v>48065.2</v>
      </c>
      <c r="G28" s="51">
        <f t="shared" si="0"/>
        <v>0.07198070028518136</v>
      </c>
      <c r="H28" s="51">
        <v>34601.4</v>
      </c>
      <c r="I28" s="51">
        <v>34601.4</v>
      </c>
      <c r="J28" s="51">
        <v>-10097.9</v>
      </c>
      <c r="K28" s="51">
        <v>-12253.2</v>
      </c>
      <c r="L28" s="51">
        <f t="shared" si="1"/>
        <v>-0.02644989016049127</v>
      </c>
      <c r="M28" s="51">
        <v>5221</v>
      </c>
      <c r="N28" s="51">
        <f t="shared" si="2"/>
        <v>0.015407863272138205</v>
      </c>
      <c r="O28" s="51">
        <f t="shared" si="3"/>
        <v>-42844.2</v>
      </c>
      <c r="P28" s="51">
        <f t="shared" si="4"/>
        <v>-29380.4</v>
      </c>
      <c r="Q28" s="51">
        <f t="shared" si="5"/>
        <v>17474.2</v>
      </c>
      <c r="R28" s="51">
        <v>5472</v>
      </c>
      <c r="S28" s="51">
        <f t="shared" si="6"/>
        <v>0.015907940330676367</v>
      </c>
      <c r="T28" s="51">
        <f t="shared" si="7"/>
        <v>251</v>
      </c>
      <c r="U28" s="51">
        <v>5713</v>
      </c>
      <c r="V28" s="51">
        <f t="shared" si="8"/>
        <v>0.015670166759649024</v>
      </c>
      <c r="W28" s="51">
        <f t="shared" si="9"/>
        <v>492</v>
      </c>
    </row>
    <row r="29" spans="1:23" ht="141" customHeight="1">
      <c r="A29" s="36" t="s">
        <v>177</v>
      </c>
      <c r="B29" s="6"/>
      <c r="C29" s="6"/>
      <c r="D29" s="6"/>
      <c r="E29" s="20"/>
      <c r="F29" s="51">
        <v>20712.3</v>
      </c>
      <c r="G29" s="51">
        <f t="shared" si="0"/>
        <v>0.03101798928365557</v>
      </c>
      <c r="H29" s="51">
        <v>0</v>
      </c>
      <c r="I29" s="51">
        <v>0</v>
      </c>
      <c r="J29" s="51">
        <v>-15486.6</v>
      </c>
      <c r="K29" s="51">
        <v>-15486.6</v>
      </c>
      <c r="L29" s="51">
        <f t="shared" si="1"/>
        <v>-0.033429542401941056</v>
      </c>
      <c r="M29" s="51">
        <v>0</v>
      </c>
      <c r="N29" s="51">
        <f t="shared" si="2"/>
        <v>0</v>
      </c>
      <c r="O29" s="51">
        <f t="shared" si="3"/>
        <v>-20712.3</v>
      </c>
      <c r="P29" s="51">
        <f t="shared" si="4"/>
        <v>0</v>
      </c>
      <c r="Q29" s="51">
        <f t="shared" si="5"/>
        <v>15486.6</v>
      </c>
      <c r="R29" s="51">
        <v>0</v>
      </c>
      <c r="S29" s="51">
        <f t="shared" si="6"/>
        <v>0</v>
      </c>
      <c r="T29" s="51">
        <f t="shared" si="7"/>
        <v>0</v>
      </c>
      <c r="U29" s="51">
        <v>0</v>
      </c>
      <c r="V29" s="51">
        <f t="shared" si="8"/>
        <v>0</v>
      </c>
      <c r="W29" s="51">
        <f t="shared" si="9"/>
        <v>0</v>
      </c>
    </row>
    <row r="30" spans="1:23" ht="18" customHeight="1">
      <c r="A30" s="36" t="s">
        <v>19</v>
      </c>
      <c r="B30" s="6"/>
      <c r="C30" s="6">
        <f>C31+C32</f>
        <v>675494</v>
      </c>
      <c r="D30" s="6">
        <f>D31+D32</f>
        <v>437752</v>
      </c>
      <c r="E30" s="20">
        <f aca="true" t="shared" si="12" ref="E30:E94">D30/23678274*100</f>
        <v>1.8487496174763414</v>
      </c>
      <c r="F30" s="51">
        <f>F31+F32</f>
        <v>1293625</v>
      </c>
      <c r="G30" s="51">
        <v>2</v>
      </c>
      <c r="H30" s="51">
        <f>H31+H32</f>
        <v>1413136.8</v>
      </c>
      <c r="I30" s="51">
        <f>I31+I32</f>
        <v>1413136.8</v>
      </c>
      <c r="J30" s="51">
        <f>J31+J32</f>
        <v>1017817</v>
      </c>
      <c r="K30" s="51">
        <f>K31+K32</f>
        <v>1314598.7</v>
      </c>
      <c r="L30" s="51">
        <f t="shared" si="1"/>
        <v>2.837706984308149</v>
      </c>
      <c r="M30" s="51">
        <f>M31+M32</f>
        <v>1388486</v>
      </c>
      <c r="N30" s="51">
        <f t="shared" si="2"/>
        <v>4.097606290610628</v>
      </c>
      <c r="O30" s="51">
        <f t="shared" si="3"/>
        <v>94861</v>
      </c>
      <c r="P30" s="51">
        <f t="shared" si="4"/>
        <v>-24650.800000000047</v>
      </c>
      <c r="Q30" s="51">
        <f t="shared" si="5"/>
        <v>73887.30000000005</v>
      </c>
      <c r="R30" s="51">
        <f>R31+R32</f>
        <v>1449687</v>
      </c>
      <c r="S30" s="51">
        <f t="shared" si="6"/>
        <v>4.214461676563822</v>
      </c>
      <c r="T30" s="51">
        <f t="shared" si="7"/>
        <v>61201</v>
      </c>
      <c r="U30" s="51">
        <f>U31+U32</f>
        <v>1508481</v>
      </c>
      <c r="V30" s="51">
        <f t="shared" si="8"/>
        <v>4.137607005734662</v>
      </c>
      <c r="W30" s="51">
        <f t="shared" si="9"/>
        <v>119995</v>
      </c>
    </row>
    <row r="31" spans="1:23" ht="33.75" customHeight="1">
      <c r="A31" s="36" t="s">
        <v>20</v>
      </c>
      <c r="B31" s="6"/>
      <c r="C31" s="6">
        <v>674179</v>
      </c>
      <c r="D31" s="6">
        <v>437094</v>
      </c>
      <c r="E31" s="20">
        <f t="shared" si="12"/>
        <v>1.845970698708867</v>
      </c>
      <c r="F31" s="51">
        <v>1294106.8</v>
      </c>
      <c r="G31" s="51">
        <v>2</v>
      </c>
      <c r="H31" s="51">
        <v>1413136.8</v>
      </c>
      <c r="I31" s="51">
        <v>1413136.8</v>
      </c>
      <c r="J31" s="51">
        <v>1017828.6</v>
      </c>
      <c r="K31" s="51">
        <v>1314610.7</v>
      </c>
      <c r="L31" s="51">
        <f t="shared" si="1"/>
        <v>2.8377328876380488</v>
      </c>
      <c r="M31" s="51">
        <v>1388486</v>
      </c>
      <c r="N31" s="51">
        <f t="shared" si="2"/>
        <v>4.097606290610628</v>
      </c>
      <c r="O31" s="51">
        <f t="shared" si="3"/>
        <v>94379.19999999995</v>
      </c>
      <c r="P31" s="51">
        <f t="shared" si="4"/>
        <v>-24650.800000000047</v>
      </c>
      <c r="Q31" s="51">
        <f t="shared" si="5"/>
        <v>73875.30000000005</v>
      </c>
      <c r="R31" s="51">
        <v>1449687</v>
      </c>
      <c r="S31" s="51">
        <f t="shared" si="6"/>
        <v>4.214461676563822</v>
      </c>
      <c r="T31" s="51">
        <f t="shared" si="7"/>
        <v>61201</v>
      </c>
      <c r="U31" s="51">
        <v>1508481</v>
      </c>
      <c r="V31" s="51">
        <f t="shared" si="8"/>
        <v>4.137607005734662</v>
      </c>
      <c r="W31" s="51">
        <f t="shared" si="9"/>
        <v>119995</v>
      </c>
    </row>
    <row r="32" spans="1:23" ht="18" customHeight="1">
      <c r="A32" s="36" t="s">
        <v>21</v>
      </c>
      <c r="B32" s="6"/>
      <c r="C32" s="6">
        <v>1315</v>
      </c>
      <c r="D32" s="6">
        <v>658</v>
      </c>
      <c r="E32" s="6">
        <f t="shared" si="12"/>
        <v>0.0027789187674743523</v>
      </c>
      <c r="F32" s="51">
        <v>-481.8</v>
      </c>
      <c r="G32" s="51">
        <f t="shared" si="0"/>
        <v>-0.0007215262060160029</v>
      </c>
      <c r="H32" s="58">
        <v>0</v>
      </c>
      <c r="I32" s="51">
        <v>0</v>
      </c>
      <c r="J32" s="51">
        <v>-11.6</v>
      </c>
      <c r="K32" s="51">
        <v>-12</v>
      </c>
      <c r="L32" s="51">
        <f t="shared" si="1"/>
        <v>-2.5903329899609508E-05</v>
      </c>
      <c r="M32" s="58">
        <v>0</v>
      </c>
      <c r="N32" s="51">
        <f t="shared" si="2"/>
        <v>0</v>
      </c>
      <c r="O32" s="51">
        <f t="shared" si="3"/>
        <v>481.8</v>
      </c>
      <c r="P32" s="51">
        <f t="shared" si="4"/>
        <v>0</v>
      </c>
      <c r="Q32" s="51">
        <f t="shared" si="5"/>
        <v>12</v>
      </c>
      <c r="R32" s="51">
        <v>0</v>
      </c>
      <c r="S32" s="51">
        <f t="shared" si="6"/>
        <v>0</v>
      </c>
      <c r="T32" s="51">
        <v>0</v>
      </c>
      <c r="U32" s="51">
        <v>0</v>
      </c>
      <c r="V32" s="51">
        <f t="shared" si="8"/>
        <v>0</v>
      </c>
      <c r="W32" s="51">
        <f t="shared" si="9"/>
        <v>0</v>
      </c>
    </row>
    <row r="33" spans="1:23" ht="15" customHeight="1">
      <c r="A33" s="36" t="s">
        <v>22</v>
      </c>
      <c r="B33" s="6"/>
      <c r="C33" s="6">
        <f>C34+C35+C36</f>
        <v>1898996</v>
      </c>
      <c r="D33" s="6">
        <f>D34+D35+D36</f>
        <v>2126637</v>
      </c>
      <c r="E33" s="20">
        <f t="shared" si="12"/>
        <v>8.981385214141875</v>
      </c>
      <c r="F33" s="51">
        <f>F34+F35+F36</f>
        <v>4260359.2</v>
      </c>
      <c r="G33" s="51">
        <f t="shared" si="0"/>
        <v>6.380159422667857</v>
      </c>
      <c r="H33" s="51">
        <f>H34+H35+H36</f>
        <v>4603798</v>
      </c>
      <c r="I33" s="51">
        <f>I34+I35+I36</f>
        <v>4902298</v>
      </c>
      <c r="J33" s="51">
        <f>J34+J35+J36</f>
        <v>3752307</v>
      </c>
      <c r="K33" s="51">
        <f>K34+K35+K36</f>
        <v>5388381</v>
      </c>
      <c r="L33" s="51">
        <f t="shared" si="1"/>
        <v>11.631417555648982</v>
      </c>
      <c r="M33" s="51">
        <f>M34+M35+M36</f>
        <v>6039927</v>
      </c>
      <c r="N33" s="51">
        <f t="shared" si="2"/>
        <v>17.82462543376669</v>
      </c>
      <c r="O33" s="51">
        <f t="shared" si="3"/>
        <v>1779567.7999999998</v>
      </c>
      <c r="P33" s="51">
        <f t="shared" si="4"/>
        <v>1137629</v>
      </c>
      <c r="Q33" s="51">
        <f t="shared" si="5"/>
        <v>651546</v>
      </c>
      <c r="R33" s="51">
        <f>R34+R35+R36</f>
        <v>6695402</v>
      </c>
      <c r="S33" s="51">
        <f t="shared" si="6"/>
        <v>19.4645569272462</v>
      </c>
      <c r="T33" s="51">
        <f t="shared" si="7"/>
        <v>655475</v>
      </c>
      <c r="U33" s="51">
        <f>U34+U35+U36</f>
        <v>7586379</v>
      </c>
      <c r="V33" s="51">
        <f t="shared" si="8"/>
        <v>20.808651152091617</v>
      </c>
      <c r="W33" s="51">
        <f t="shared" si="9"/>
        <v>1546452</v>
      </c>
    </row>
    <row r="34" spans="1:23" ht="14.25" customHeight="1">
      <c r="A34" s="36" t="s">
        <v>23</v>
      </c>
      <c r="B34" s="6"/>
      <c r="C34" s="6">
        <v>1558886</v>
      </c>
      <c r="D34" s="6">
        <v>1878662</v>
      </c>
      <c r="E34" s="20">
        <f t="shared" si="12"/>
        <v>7.934117157356993</v>
      </c>
      <c r="F34" s="51">
        <v>3611269.5</v>
      </c>
      <c r="G34" s="51">
        <f t="shared" si="0"/>
        <v>5.408106229216081</v>
      </c>
      <c r="H34" s="51">
        <v>3931297</v>
      </c>
      <c r="I34" s="51">
        <v>4231297</v>
      </c>
      <c r="J34" s="51">
        <v>3402077.2</v>
      </c>
      <c r="K34" s="51">
        <v>4716612</v>
      </c>
      <c r="L34" s="51">
        <f t="shared" si="1"/>
        <v>10.181329720371417</v>
      </c>
      <c r="M34" s="51">
        <v>5258138</v>
      </c>
      <c r="N34" s="51">
        <f t="shared" si="2"/>
        <v>15.517462434406099</v>
      </c>
      <c r="O34" s="51">
        <f t="shared" si="3"/>
        <v>1646868.5</v>
      </c>
      <c r="P34" s="51">
        <f t="shared" si="4"/>
        <v>1026841</v>
      </c>
      <c r="Q34" s="51">
        <f t="shared" si="5"/>
        <v>541526</v>
      </c>
      <c r="R34" s="51">
        <v>5895615</v>
      </c>
      <c r="S34" s="51">
        <f t="shared" si="6"/>
        <v>17.139453880234022</v>
      </c>
      <c r="T34" s="51">
        <f t="shared" si="7"/>
        <v>637477</v>
      </c>
      <c r="U34" s="51">
        <v>6741430</v>
      </c>
      <c r="V34" s="51">
        <f t="shared" si="8"/>
        <v>18.491043637055967</v>
      </c>
      <c r="W34" s="51">
        <f t="shared" si="9"/>
        <v>1483292</v>
      </c>
    </row>
    <row r="35" spans="1:23" ht="16.5" customHeight="1">
      <c r="A35" s="36" t="s">
        <v>24</v>
      </c>
      <c r="B35" s="6"/>
      <c r="C35" s="6">
        <v>184598</v>
      </c>
      <c r="D35" s="6">
        <v>110459</v>
      </c>
      <c r="E35" s="20">
        <f t="shared" si="12"/>
        <v>0.4664993740675524</v>
      </c>
      <c r="F35" s="51">
        <v>648116.5</v>
      </c>
      <c r="G35" s="51">
        <f t="shared" si="0"/>
        <v>0.9705957644279176</v>
      </c>
      <c r="H35" s="51">
        <v>672501</v>
      </c>
      <c r="I35" s="51">
        <v>671001</v>
      </c>
      <c r="J35" s="51">
        <v>349462.3</v>
      </c>
      <c r="K35" s="51">
        <v>671001</v>
      </c>
      <c r="L35" s="51">
        <f t="shared" si="1"/>
        <v>1.44843002216399</v>
      </c>
      <c r="M35" s="51">
        <v>781789</v>
      </c>
      <c r="N35" s="51">
        <f t="shared" si="2"/>
        <v>2.307162999360593</v>
      </c>
      <c r="O35" s="51">
        <f t="shared" si="3"/>
        <v>133672.5</v>
      </c>
      <c r="P35" s="51">
        <f t="shared" si="4"/>
        <v>110788</v>
      </c>
      <c r="Q35" s="51">
        <f t="shared" si="5"/>
        <v>110788</v>
      </c>
      <c r="R35" s="51">
        <v>799787</v>
      </c>
      <c r="S35" s="51">
        <f t="shared" si="6"/>
        <v>2.325103047012182</v>
      </c>
      <c r="T35" s="51">
        <f t="shared" si="7"/>
        <v>17998</v>
      </c>
      <c r="U35" s="51">
        <v>844949</v>
      </c>
      <c r="V35" s="51">
        <f t="shared" si="8"/>
        <v>2.3176075150356525</v>
      </c>
      <c r="W35" s="51">
        <f t="shared" si="9"/>
        <v>63160</v>
      </c>
    </row>
    <row r="36" spans="1:23" ht="15.75" customHeight="1">
      <c r="A36" s="36" t="s">
        <v>25</v>
      </c>
      <c r="B36" s="6"/>
      <c r="C36" s="6">
        <v>155512</v>
      </c>
      <c r="D36" s="6">
        <v>137516</v>
      </c>
      <c r="E36" s="20">
        <f t="shared" si="12"/>
        <v>0.5807686827173298</v>
      </c>
      <c r="F36" s="51">
        <v>973.2</v>
      </c>
      <c r="G36" s="51">
        <f t="shared" si="0"/>
        <v>0.0014574290238579784</v>
      </c>
      <c r="H36" s="51"/>
      <c r="I36" s="51"/>
      <c r="J36" s="51">
        <v>767.5</v>
      </c>
      <c r="K36" s="51">
        <v>768</v>
      </c>
      <c r="L36" s="51">
        <f t="shared" si="1"/>
        <v>0.0016578131135750085</v>
      </c>
      <c r="M36" s="51"/>
      <c r="N36" s="51">
        <f t="shared" si="2"/>
        <v>0</v>
      </c>
      <c r="O36" s="51">
        <f t="shared" si="3"/>
        <v>-973.2</v>
      </c>
      <c r="P36" s="51">
        <f t="shared" si="4"/>
        <v>0</v>
      </c>
      <c r="Q36" s="51">
        <f t="shared" si="5"/>
        <v>-768</v>
      </c>
      <c r="R36" s="51">
        <v>0</v>
      </c>
      <c r="S36" s="51">
        <f t="shared" si="6"/>
        <v>0</v>
      </c>
      <c r="T36" s="51">
        <f t="shared" si="7"/>
        <v>0</v>
      </c>
      <c r="U36" s="51">
        <v>0</v>
      </c>
      <c r="V36" s="51">
        <f t="shared" si="8"/>
        <v>0</v>
      </c>
      <c r="W36" s="51">
        <f t="shared" si="9"/>
        <v>0</v>
      </c>
    </row>
    <row r="37" spans="1:23" ht="31.5" hidden="1">
      <c r="A37" s="36" t="s">
        <v>26</v>
      </c>
      <c r="B37" s="6"/>
      <c r="C37" s="6"/>
      <c r="D37" s="6"/>
      <c r="E37" s="20">
        <f t="shared" si="12"/>
        <v>0</v>
      </c>
      <c r="F37" s="51"/>
      <c r="G37" s="51">
        <f t="shared" si="0"/>
        <v>0</v>
      </c>
      <c r="H37" s="51"/>
      <c r="I37" s="51"/>
      <c r="J37" s="51"/>
      <c r="K37" s="51"/>
      <c r="L37" s="51">
        <f t="shared" si="1"/>
        <v>0</v>
      </c>
      <c r="M37" s="51"/>
      <c r="N37" s="51">
        <f t="shared" si="2"/>
        <v>0</v>
      </c>
      <c r="O37" s="51">
        <f t="shared" si="3"/>
        <v>0</v>
      </c>
      <c r="P37" s="51">
        <f t="shared" si="4"/>
        <v>0</v>
      </c>
      <c r="Q37" s="51">
        <f t="shared" si="5"/>
        <v>0</v>
      </c>
      <c r="R37" s="51"/>
      <c r="S37" s="51">
        <f t="shared" si="6"/>
        <v>0</v>
      </c>
      <c r="T37" s="51">
        <f t="shared" si="7"/>
        <v>0</v>
      </c>
      <c r="U37" s="51"/>
      <c r="V37" s="51">
        <f t="shared" si="8"/>
        <v>0</v>
      </c>
      <c r="W37" s="51">
        <f t="shared" si="9"/>
        <v>0</v>
      </c>
    </row>
    <row r="38" spans="1:23" ht="24" customHeight="1" hidden="1">
      <c r="A38" s="36" t="s">
        <v>27</v>
      </c>
      <c r="B38" s="6"/>
      <c r="C38" s="6"/>
      <c r="D38" s="6"/>
      <c r="E38" s="20">
        <f t="shared" si="12"/>
        <v>0</v>
      </c>
      <c r="F38" s="51"/>
      <c r="G38" s="51">
        <f t="shared" si="0"/>
        <v>0</v>
      </c>
      <c r="H38" s="51"/>
      <c r="I38" s="51"/>
      <c r="J38" s="51"/>
      <c r="K38" s="51"/>
      <c r="L38" s="51">
        <f t="shared" si="1"/>
        <v>0</v>
      </c>
      <c r="M38" s="51"/>
      <c r="N38" s="51">
        <f t="shared" si="2"/>
        <v>0</v>
      </c>
      <c r="O38" s="51">
        <f t="shared" si="3"/>
        <v>0</v>
      </c>
      <c r="P38" s="51">
        <f t="shared" si="4"/>
        <v>0</v>
      </c>
      <c r="Q38" s="51">
        <f t="shared" si="5"/>
        <v>0</v>
      </c>
      <c r="R38" s="51"/>
      <c r="S38" s="51">
        <f t="shared" si="6"/>
        <v>0</v>
      </c>
      <c r="T38" s="51">
        <f t="shared" si="7"/>
        <v>0</v>
      </c>
      <c r="U38" s="51"/>
      <c r="V38" s="51">
        <f t="shared" si="8"/>
        <v>0</v>
      </c>
      <c r="W38" s="51">
        <f t="shared" si="9"/>
        <v>0</v>
      </c>
    </row>
    <row r="39" spans="1:23" ht="24" customHeight="1" hidden="1">
      <c r="A39" s="36" t="s">
        <v>28</v>
      </c>
      <c r="B39" s="6"/>
      <c r="C39" s="6"/>
      <c r="D39" s="6"/>
      <c r="E39" s="20">
        <f t="shared" si="12"/>
        <v>0</v>
      </c>
      <c r="F39" s="51"/>
      <c r="G39" s="51">
        <f t="shared" si="0"/>
        <v>0</v>
      </c>
      <c r="H39" s="51"/>
      <c r="I39" s="51"/>
      <c r="J39" s="51"/>
      <c r="K39" s="51"/>
      <c r="L39" s="51">
        <f t="shared" si="1"/>
        <v>0</v>
      </c>
      <c r="M39" s="51"/>
      <c r="N39" s="51">
        <f t="shared" si="2"/>
        <v>0</v>
      </c>
      <c r="O39" s="51">
        <f t="shared" si="3"/>
        <v>0</v>
      </c>
      <c r="P39" s="51">
        <f t="shared" si="4"/>
        <v>0</v>
      </c>
      <c r="Q39" s="51">
        <f t="shared" si="5"/>
        <v>0</v>
      </c>
      <c r="R39" s="51"/>
      <c r="S39" s="51">
        <f t="shared" si="6"/>
        <v>0</v>
      </c>
      <c r="T39" s="51">
        <f t="shared" si="7"/>
        <v>0</v>
      </c>
      <c r="U39" s="51"/>
      <c r="V39" s="51">
        <f t="shared" si="8"/>
        <v>0</v>
      </c>
      <c r="W39" s="51">
        <f t="shared" si="9"/>
        <v>0</v>
      </c>
    </row>
    <row r="40" spans="1:23" ht="24" customHeight="1" hidden="1">
      <c r="A40" s="36" t="s">
        <v>29</v>
      </c>
      <c r="B40" s="6"/>
      <c r="C40" s="6"/>
      <c r="D40" s="6"/>
      <c r="E40" s="20">
        <f t="shared" si="12"/>
        <v>0</v>
      </c>
      <c r="F40" s="51"/>
      <c r="G40" s="51">
        <f t="shared" si="0"/>
        <v>0</v>
      </c>
      <c r="H40" s="51"/>
      <c r="I40" s="51"/>
      <c r="J40" s="51"/>
      <c r="K40" s="51"/>
      <c r="L40" s="51">
        <f t="shared" si="1"/>
        <v>0</v>
      </c>
      <c r="M40" s="51"/>
      <c r="N40" s="51">
        <f t="shared" si="2"/>
        <v>0</v>
      </c>
      <c r="O40" s="51">
        <f t="shared" si="3"/>
        <v>0</v>
      </c>
      <c r="P40" s="51">
        <f t="shared" si="4"/>
        <v>0</v>
      </c>
      <c r="Q40" s="51">
        <f t="shared" si="5"/>
        <v>0</v>
      </c>
      <c r="R40" s="51"/>
      <c r="S40" s="51">
        <f t="shared" si="6"/>
        <v>0</v>
      </c>
      <c r="T40" s="51">
        <f t="shared" si="7"/>
        <v>0</v>
      </c>
      <c r="U40" s="51"/>
      <c r="V40" s="51">
        <f t="shared" si="8"/>
        <v>0</v>
      </c>
      <c r="W40" s="51">
        <f t="shared" si="9"/>
        <v>0</v>
      </c>
    </row>
    <row r="41" spans="1:23" ht="45.75" customHeight="1">
      <c r="A41" s="36" t="s">
        <v>30</v>
      </c>
      <c r="B41" s="6"/>
      <c r="C41" s="6">
        <f>C42+C46</f>
        <v>344667</v>
      </c>
      <c r="D41" s="6">
        <f>D42+D46</f>
        <v>271873</v>
      </c>
      <c r="E41" s="20">
        <f t="shared" si="12"/>
        <v>1.1481960213823017</v>
      </c>
      <c r="F41" s="51">
        <f>F42+F46</f>
        <v>1699556.4</v>
      </c>
      <c r="G41" s="51">
        <v>2.6</v>
      </c>
      <c r="H41" s="51">
        <f>H42+H46</f>
        <v>1786731</v>
      </c>
      <c r="I41" s="51">
        <f>I42+I46</f>
        <v>1786731</v>
      </c>
      <c r="J41" s="51">
        <f>J42+J46</f>
        <v>1269998.3</v>
      </c>
      <c r="K41" s="51">
        <f>K42+K46</f>
        <v>1775601.2</v>
      </c>
      <c r="L41" s="51">
        <f t="shared" si="1"/>
        <v>3.8328319711452106</v>
      </c>
      <c r="M41" s="51">
        <f>M42+M46</f>
        <v>1661980</v>
      </c>
      <c r="N41" s="51">
        <f t="shared" si="2"/>
        <v>4.904723348214567</v>
      </c>
      <c r="O41" s="51">
        <f t="shared" si="3"/>
        <v>-37576.39999999991</v>
      </c>
      <c r="P41" s="51">
        <f t="shared" si="4"/>
        <v>-124751</v>
      </c>
      <c r="Q41" s="51">
        <f t="shared" si="5"/>
        <v>-113621.19999999995</v>
      </c>
      <c r="R41" s="51">
        <f>R42+R46</f>
        <v>1638734</v>
      </c>
      <c r="S41" s="51">
        <f t="shared" si="6"/>
        <v>4.764050199168605</v>
      </c>
      <c r="T41" s="51">
        <f t="shared" si="7"/>
        <v>-23246</v>
      </c>
      <c r="U41" s="51">
        <f>U42+U46</f>
        <v>1614972</v>
      </c>
      <c r="V41" s="51">
        <v>4.5</v>
      </c>
      <c r="W41" s="51">
        <f t="shared" si="9"/>
        <v>-47008</v>
      </c>
    </row>
    <row r="42" spans="1:23" ht="15" customHeight="1">
      <c r="A42" s="36" t="s">
        <v>31</v>
      </c>
      <c r="B42" s="6"/>
      <c r="C42" s="6">
        <v>341067</v>
      </c>
      <c r="D42" s="6">
        <f>D43+D44</f>
        <v>267201</v>
      </c>
      <c r="E42" s="20">
        <f t="shared" si="12"/>
        <v>1.1284648534770736</v>
      </c>
      <c r="F42" s="51">
        <f>F43+F44+F45</f>
        <v>1692610.7999999998</v>
      </c>
      <c r="G42" s="51">
        <v>2.6</v>
      </c>
      <c r="H42" s="51">
        <f>H43+H44+H45</f>
        <v>1780901</v>
      </c>
      <c r="I42" s="51">
        <f>I43+I44+I45</f>
        <v>1780901</v>
      </c>
      <c r="J42" s="51">
        <f>J43+J44+J45</f>
        <v>1265328.7</v>
      </c>
      <c r="K42" s="51">
        <f>K43+K44+K45</f>
        <v>1769771.2</v>
      </c>
      <c r="L42" s="51">
        <f t="shared" si="1"/>
        <v>3.8202472700356505</v>
      </c>
      <c r="M42" s="51">
        <f>M43+M44+M45</f>
        <v>1655344</v>
      </c>
      <c r="N42" s="51">
        <f t="shared" si="2"/>
        <v>4.885139632322226</v>
      </c>
      <c r="O42" s="51">
        <f>O43+O44+O45</f>
        <v>-37266.79999999991</v>
      </c>
      <c r="P42" s="51">
        <f>P43+P44+P45</f>
        <v>-125557</v>
      </c>
      <c r="Q42" s="51">
        <f>Q43+Q44+Q45</f>
        <v>-114427.19999999991</v>
      </c>
      <c r="R42" s="51">
        <f>R43+R44+R45</f>
        <v>1632098</v>
      </c>
      <c r="S42" s="51">
        <f t="shared" si="6"/>
        <v>4.744758332934254</v>
      </c>
      <c r="T42" s="51">
        <f>T43+T44+T45</f>
        <v>-23246</v>
      </c>
      <c r="U42" s="51">
        <f>U43+U44+U45</f>
        <v>1608336</v>
      </c>
      <c r="V42" s="51">
        <v>4.5</v>
      </c>
      <c r="W42" s="51">
        <f>W43+W44+W45</f>
        <v>-47008</v>
      </c>
    </row>
    <row r="43" spans="1:23" ht="33" customHeight="1">
      <c r="A43" s="36" t="s">
        <v>32</v>
      </c>
      <c r="B43" s="6"/>
      <c r="C43" s="6">
        <v>3780</v>
      </c>
      <c r="D43" s="6">
        <v>2591</v>
      </c>
      <c r="E43" s="20">
        <f t="shared" si="12"/>
        <v>0.010942520557030466</v>
      </c>
      <c r="F43" s="51">
        <v>42827.4</v>
      </c>
      <c r="G43" s="51">
        <f t="shared" si="0"/>
        <v>0.0641367609703814</v>
      </c>
      <c r="H43" s="51">
        <v>45365</v>
      </c>
      <c r="I43" s="51">
        <v>45365</v>
      </c>
      <c r="J43" s="51">
        <v>28612.7</v>
      </c>
      <c r="K43" s="51">
        <v>41545.3</v>
      </c>
      <c r="L43" s="51">
        <f t="shared" si="1"/>
        <v>0.08968013430652058</v>
      </c>
      <c r="M43" s="51">
        <v>28974</v>
      </c>
      <c r="N43" s="51">
        <f t="shared" si="2"/>
        <v>0.0855061157722529</v>
      </c>
      <c r="O43" s="51">
        <f t="shared" si="3"/>
        <v>-13853.400000000001</v>
      </c>
      <c r="P43" s="51">
        <f t="shared" si="4"/>
        <v>-16391</v>
      </c>
      <c r="Q43" s="51">
        <f t="shared" si="5"/>
        <v>-12571.300000000003</v>
      </c>
      <c r="R43" s="51">
        <v>30364</v>
      </c>
      <c r="S43" s="51">
        <f t="shared" si="6"/>
        <v>0.08827278877935987</v>
      </c>
      <c r="T43" s="51">
        <f t="shared" si="7"/>
        <v>1390</v>
      </c>
      <c r="U43" s="51">
        <v>31700</v>
      </c>
      <c r="V43" s="51">
        <f t="shared" si="8"/>
        <v>0.08694981380725961</v>
      </c>
      <c r="W43" s="51">
        <f t="shared" si="9"/>
        <v>2726</v>
      </c>
    </row>
    <row r="44" spans="1:23" ht="47.25" customHeight="1">
      <c r="A44" s="36" t="s">
        <v>33</v>
      </c>
      <c r="B44" s="6"/>
      <c r="C44" s="6">
        <v>337286</v>
      </c>
      <c r="D44" s="6">
        <v>264610</v>
      </c>
      <c r="E44" s="20">
        <f t="shared" si="12"/>
        <v>1.117522332920043</v>
      </c>
      <c r="F44" s="51">
        <v>1618128.4</v>
      </c>
      <c r="G44" s="51">
        <f t="shared" si="0"/>
        <v>2.4232504053523143</v>
      </c>
      <c r="H44" s="51">
        <v>1713096</v>
      </c>
      <c r="I44" s="51">
        <v>1713096</v>
      </c>
      <c r="J44" s="51">
        <v>1219246.4</v>
      </c>
      <c r="K44" s="51">
        <v>1705785.9</v>
      </c>
      <c r="L44" s="51">
        <f t="shared" si="1"/>
        <v>3.6821279088168595</v>
      </c>
      <c r="M44" s="51">
        <v>1603336</v>
      </c>
      <c r="N44" s="51">
        <f t="shared" si="2"/>
        <v>4.731657128384788</v>
      </c>
      <c r="O44" s="51">
        <f t="shared" si="3"/>
        <v>-14792.399999999907</v>
      </c>
      <c r="P44" s="51">
        <f t="shared" si="4"/>
        <v>-109760</v>
      </c>
      <c r="Q44" s="51">
        <f t="shared" si="5"/>
        <v>-102449.8999999999</v>
      </c>
      <c r="R44" s="51">
        <v>1577776</v>
      </c>
      <c r="S44" s="51">
        <f t="shared" si="6"/>
        <v>4.586835976457097</v>
      </c>
      <c r="T44" s="51">
        <f t="shared" si="7"/>
        <v>-25560</v>
      </c>
      <c r="U44" s="51">
        <v>1552216</v>
      </c>
      <c r="V44" s="51">
        <f t="shared" si="8"/>
        <v>4.257567576928999</v>
      </c>
      <c r="W44" s="51">
        <f t="shared" si="9"/>
        <v>-51120</v>
      </c>
    </row>
    <row r="45" spans="1:23" ht="33.75" customHeight="1">
      <c r="A45" s="36" t="s">
        <v>181</v>
      </c>
      <c r="B45" s="6"/>
      <c r="C45" s="6"/>
      <c r="D45" s="6"/>
      <c r="E45" s="20"/>
      <c r="F45" s="51">
        <v>31655</v>
      </c>
      <c r="G45" s="51">
        <v>0.1</v>
      </c>
      <c r="H45" s="51">
        <v>22440</v>
      </c>
      <c r="I45" s="51">
        <v>22440</v>
      </c>
      <c r="J45" s="51">
        <v>17469.6</v>
      </c>
      <c r="K45" s="51">
        <v>22440</v>
      </c>
      <c r="L45" s="51">
        <f t="shared" si="1"/>
        <v>0.04843922691226978</v>
      </c>
      <c r="M45" s="51">
        <v>23034</v>
      </c>
      <c r="N45" s="51">
        <f t="shared" si="2"/>
        <v>0.0679763881651851</v>
      </c>
      <c r="O45" s="51">
        <f t="shared" si="3"/>
        <v>-8621</v>
      </c>
      <c r="P45" s="51">
        <f t="shared" si="4"/>
        <v>594</v>
      </c>
      <c r="Q45" s="51">
        <f t="shared" si="5"/>
        <v>594</v>
      </c>
      <c r="R45" s="51">
        <v>23958</v>
      </c>
      <c r="S45" s="51">
        <f t="shared" si="6"/>
        <v>0.06964956769779687</v>
      </c>
      <c r="T45" s="51">
        <f t="shared" si="7"/>
        <v>924</v>
      </c>
      <c r="U45" s="51">
        <v>24420</v>
      </c>
      <c r="V45" s="51">
        <f t="shared" si="8"/>
        <v>0.06698152849127065</v>
      </c>
      <c r="W45" s="51">
        <f t="shared" si="9"/>
        <v>1386</v>
      </c>
    </row>
    <row r="46" spans="1:23" ht="48.75" customHeight="1">
      <c r="A46" s="36" t="s">
        <v>175</v>
      </c>
      <c r="B46" s="6"/>
      <c r="C46" s="6">
        <v>3600</v>
      </c>
      <c r="D46" s="6">
        <v>4672</v>
      </c>
      <c r="E46" s="20">
        <f t="shared" si="12"/>
        <v>0.019731167905228227</v>
      </c>
      <c r="F46" s="51">
        <v>6945.6</v>
      </c>
      <c r="G46" s="51">
        <f t="shared" si="0"/>
        <v>0.01040147865609122</v>
      </c>
      <c r="H46" s="51">
        <v>5830</v>
      </c>
      <c r="I46" s="51">
        <v>5830</v>
      </c>
      <c r="J46" s="51">
        <v>4669.6</v>
      </c>
      <c r="K46" s="51">
        <v>5830</v>
      </c>
      <c r="L46" s="51">
        <f t="shared" si="1"/>
        <v>0.012584701109560288</v>
      </c>
      <c r="M46" s="51">
        <v>6636</v>
      </c>
      <c r="N46" s="51">
        <f t="shared" si="2"/>
        <v>0.01958371589234038</v>
      </c>
      <c r="O46" s="51">
        <f t="shared" si="3"/>
        <v>-309.60000000000036</v>
      </c>
      <c r="P46" s="51">
        <f t="shared" si="4"/>
        <v>806</v>
      </c>
      <c r="Q46" s="51">
        <f t="shared" si="5"/>
        <v>806</v>
      </c>
      <c r="R46" s="51">
        <v>6636</v>
      </c>
      <c r="S46" s="51">
        <f t="shared" si="6"/>
        <v>0.019291866234350946</v>
      </c>
      <c r="T46" s="51">
        <f t="shared" si="7"/>
        <v>0</v>
      </c>
      <c r="U46" s="51">
        <v>6636</v>
      </c>
      <c r="V46" s="51">
        <f t="shared" si="8"/>
        <v>0.018201860076497624</v>
      </c>
      <c r="W46" s="51">
        <f t="shared" si="9"/>
        <v>0</v>
      </c>
    </row>
    <row r="47" spans="1:23" ht="15.75" customHeight="1">
      <c r="A47" s="36" t="s">
        <v>34</v>
      </c>
      <c r="B47" s="6"/>
      <c r="C47" s="6"/>
      <c r="D47" s="6">
        <f>D48+D49</f>
        <v>137</v>
      </c>
      <c r="E47" s="6">
        <f t="shared" si="12"/>
        <v>0.0005785894698236873</v>
      </c>
      <c r="F47" s="51">
        <v>27275.2</v>
      </c>
      <c r="G47" s="51">
        <f t="shared" si="0"/>
        <v>0.040846350299559325</v>
      </c>
      <c r="H47" s="51">
        <v>28405</v>
      </c>
      <c r="I47" s="51">
        <v>28405</v>
      </c>
      <c r="J47" s="51">
        <v>22654.5</v>
      </c>
      <c r="K47" s="51">
        <v>28405</v>
      </c>
      <c r="L47" s="51">
        <f t="shared" si="1"/>
        <v>0.06131534048320068</v>
      </c>
      <c r="M47" s="51">
        <v>28082</v>
      </c>
      <c r="N47" s="51">
        <f t="shared" si="2"/>
        <v>0.08287370549859895</v>
      </c>
      <c r="O47" s="51">
        <f t="shared" si="3"/>
        <v>806.7999999999993</v>
      </c>
      <c r="P47" s="51">
        <f t="shared" si="4"/>
        <v>-323</v>
      </c>
      <c r="Q47" s="51">
        <f t="shared" si="5"/>
        <v>-323</v>
      </c>
      <c r="R47" s="51">
        <v>29952</v>
      </c>
      <c r="S47" s="51">
        <f t="shared" si="6"/>
        <v>0.08707504181001802</v>
      </c>
      <c r="T47" s="51">
        <f t="shared" si="7"/>
        <v>1870</v>
      </c>
      <c r="U47" s="51">
        <v>27422</v>
      </c>
      <c r="V47" s="51">
        <f t="shared" si="8"/>
        <v>0.07521570328778147</v>
      </c>
      <c r="W47" s="51">
        <f t="shared" si="9"/>
        <v>-660</v>
      </c>
    </row>
    <row r="48" spans="1:23" ht="81.75" customHeight="1" hidden="1">
      <c r="A48" s="36" t="s">
        <v>166</v>
      </c>
      <c r="B48" s="6"/>
      <c r="C48" s="6"/>
      <c r="D48" s="6">
        <v>11</v>
      </c>
      <c r="E48" s="6">
        <f t="shared" si="12"/>
        <v>4.64560888179603E-05</v>
      </c>
      <c r="F48" s="51">
        <v>3</v>
      </c>
      <c r="G48" s="51">
        <f t="shared" si="0"/>
        <v>4.492691195616457E-06</v>
      </c>
      <c r="H48" s="51"/>
      <c r="I48" s="51"/>
      <c r="J48" s="51">
        <v>3</v>
      </c>
      <c r="K48" s="51"/>
      <c r="L48" s="51">
        <f t="shared" si="1"/>
        <v>0</v>
      </c>
      <c r="M48" s="51"/>
      <c r="N48" s="51">
        <f t="shared" si="2"/>
        <v>0</v>
      </c>
      <c r="O48" s="51">
        <f t="shared" si="3"/>
        <v>-3</v>
      </c>
      <c r="P48" s="51">
        <f t="shared" si="4"/>
        <v>0</v>
      </c>
      <c r="Q48" s="51">
        <f t="shared" si="5"/>
        <v>0</v>
      </c>
      <c r="R48" s="51"/>
      <c r="S48" s="51">
        <f t="shared" si="6"/>
        <v>0</v>
      </c>
      <c r="T48" s="51">
        <f t="shared" si="7"/>
        <v>0</v>
      </c>
      <c r="U48" s="51"/>
      <c r="V48" s="51">
        <f t="shared" si="8"/>
        <v>0</v>
      </c>
      <c r="W48" s="51">
        <f t="shared" si="9"/>
        <v>0</v>
      </c>
    </row>
    <row r="49" spans="1:23" ht="61.5" customHeight="1" hidden="1">
      <c r="A49" s="36" t="s">
        <v>35</v>
      </c>
      <c r="B49" s="8"/>
      <c r="C49" s="8"/>
      <c r="D49" s="8">
        <v>126</v>
      </c>
      <c r="E49" s="6">
        <f t="shared" si="12"/>
        <v>0.000532133381005727</v>
      </c>
      <c r="F49" s="59">
        <v>199</v>
      </c>
      <c r="G49" s="51">
        <f t="shared" si="0"/>
        <v>0.00029801518264255825</v>
      </c>
      <c r="H49" s="59">
        <v>294</v>
      </c>
      <c r="I49" s="51"/>
      <c r="J49" s="51">
        <v>132</v>
      </c>
      <c r="K49" s="59">
        <v>175</v>
      </c>
      <c r="L49" s="51">
        <f t="shared" si="1"/>
        <v>0.0003777568943693054</v>
      </c>
      <c r="M49" s="59">
        <v>294</v>
      </c>
      <c r="N49" s="51">
        <f t="shared" si="2"/>
        <v>0.0008676329825720422</v>
      </c>
      <c r="O49" s="51">
        <f t="shared" si="3"/>
        <v>95</v>
      </c>
      <c r="P49" s="51">
        <f t="shared" si="4"/>
        <v>294</v>
      </c>
      <c r="Q49" s="51">
        <f t="shared" si="5"/>
        <v>119</v>
      </c>
      <c r="R49" s="51"/>
      <c r="S49" s="51">
        <f t="shared" si="6"/>
        <v>0</v>
      </c>
      <c r="T49" s="51">
        <f t="shared" si="7"/>
        <v>-294</v>
      </c>
      <c r="U49" s="51"/>
      <c r="V49" s="51">
        <f t="shared" si="8"/>
        <v>0</v>
      </c>
      <c r="W49" s="51">
        <f t="shared" si="9"/>
        <v>-294</v>
      </c>
    </row>
    <row r="50" spans="1:23" ht="55.5" customHeight="1" hidden="1">
      <c r="A50" s="36" t="s">
        <v>36</v>
      </c>
      <c r="B50" s="6"/>
      <c r="C50" s="6"/>
      <c r="D50" s="6"/>
      <c r="E50" s="20">
        <f t="shared" si="12"/>
        <v>0</v>
      </c>
      <c r="F50" s="51"/>
      <c r="G50" s="51">
        <f t="shared" si="0"/>
        <v>0</v>
      </c>
      <c r="H50" s="51"/>
      <c r="I50" s="51"/>
      <c r="J50" s="51"/>
      <c r="K50" s="51"/>
      <c r="L50" s="51">
        <f t="shared" si="1"/>
        <v>0</v>
      </c>
      <c r="M50" s="51"/>
      <c r="N50" s="51">
        <f t="shared" si="2"/>
        <v>0</v>
      </c>
      <c r="O50" s="51">
        <f t="shared" si="3"/>
        <v>0</v>
      </c>
      <c r="P50" s="51">
        <f t="shared" si="4"/>
        <v>0</v>
      </c>
      <c r="Q50" s="51">
        <f t="shared" si="5"/>
        <v>0</v>
      </c>
      <c r="R50" s="51"/>
      <c r="S50" s="51">
        <f t="shared" si="6"/>
        <v>0</v>
      </c>
      <c r="T50" s="51">
        <f t="shared" si="7"/>
        <v>0</v>
      </c>
      <c r="U50" s="51"/>
      <c r="V50" s="51">
        <f t="shared" si="8"/>
        <v>0</v>
      </c>
      <c r="W50" s="51">
        <f t="shared" si="9"/>
        <v>0</v>
      </c>
    </row>
    <row r="51" spans="1:23" ht="58.5" customHeight="1" hidden="1">
      <c r="A51" s="36" t="s">
        <v>37</v>
      </c>
      <c r="B51" s="6"/>
      <c r="C51" s="6"/>
      <c r="D51" s="6"/>
      <c r="E51" s="20">
        <f t="shared" si="12"/>
        <v>0</v>
      </c>
      <c r="F51" s="51"/>
      <c r="G51" s="51">
        <f t="shared" si="0"/>
        <v>0</v>
      </c>
      <c r="H51" s="51"/>
      <c r="I51" s="51"/>
      <c r="J51" s="51"/>
      <c r="K51" s="51"/>
      <c r="L51" s="51">
        <f t="shared" si="1"/>
        <v>0</v>
      </c>
      <c r="M51" s="51"/>
      <c r="N51" s="51">
        <f t="shared" si="2"/>
        <v>0</v>
      </c>
      <c r="O51" s="51">
        <f t="shared" si="3"/>
        <v>0</v>
      </c>
      <c r="P51" s="51">
        <f t="shared" si="4"/>
        <v>0</v>
      </c>
      <c r="Q51" s="51">
        <f t="shared" si="5"/>
        <v>0</v>
      </c>
      <c r="R51" s="51"/>
      <c r="S51" s="51">
        <f t="shared" si="6"/>
        <v>0</v>
      </c>
      <c r="T51" s="51">
        <f t="shared" si="7"/>
        <v>0</v>
      </c>
      <c r="U51" s="51"/>
      <c r="V51" s="51">
        <f t="shared" si="8"/>
        <v>0</v>
      </c>
      <c r="W51" s="51">
        <f t="shared" si="9"/>
        <v>0</v>
      </c>
    </row>
    <row r="52" spans="1:23" ht="58.5" customHeight="1" hidden="1">
      <c r="A52" s="36" t="s">
        <v>38</v>
      </c>
      <c r="B52" s="6"/>
      <c r="C52" s="6"/>
      <c r="D52" s="6"/>
      <c r="E52" s="20">
        <f t="shared" si="12"/>
        <v>0</v>
      </c>
      <c r="F52" s="51"/>
      <c r="G52" s="51">
        <f t="shared" si="0"/>
        <v>0</v>
      </c>
      <c r="H52" s="51"/>
      <c r="I52" s="51"/>
      <c r="J52" s="51"/>
      <c r="K52" s="51"/>
      <c r="L52" s="51">
        <f t="shared" si="1"/>
        <v>0</v>
      </c>
      <c r="M52" s="51"/>
      <c r="N52" s="51">
        <f t="shared" si="2"/>
        <v>0</v>
      </c>
      <c r="O52" s="51">
        <f t="shared" si="3"/>
        <v>0</v>
      </c>
      <c r="P52" s="51">
        <f t="shared" si="4"/>
        <v>0</v>
      </c>
      <c r="Q52" s="51">
        <f t="shared" si="5"/>
        <v>0</v>
      </c>
      <c r="R52" s="51"/>
      <c r="S52" s="51">
        <f t="shared" si="6"/>
        <v>0</v>
      </c>
      <c r="T52" s="51">
        <f t="shared" si="7"/>
        <v>0</v>
      </c>
      <c r="U52" s="51"/>
      <c r="V52" s="51">
        <f t="shared" si="8"/>
        <v>0</v>
      </c>
      <c r="W52" s="51">
        <f t="shared" si="9"/>
        <v>0</v>
      </c>
    </row>
    <row r="53" spans="1:23" ht="48.75" customHeight="1">
      <c r="A53" s="36" t="s">
        <v>39</v>
      </c>
      <c r="B53" s="6"/>
      <c r="C53" s="6">
        <v>4118</v>
      </c>
      <c r="D53" s="6">
        <v>5220</v>
      </c>
      <c r="E53" s="20">
        <f t="shared" si="12"/>
        <v>0.022045525784522978</v>
      </c>
      <c r="F53" s="51">
        <v>343.3</v>
      </c>
      <c r="G53" s="51">
        <f t="shared" si="0"/>
        <v>0.0005141136291517097</v>
      </c>
      <c r="H53" s="51">
        <v>0</v>
      </c>
      <c r="I53" s="51">
        <v>0</v>
      </c>
      <c r="J53" s="51">
        <v>15.3</v>
      </c>
      <c r="K53" s="51">
        <v>15</v>
      </c>
      <c r="L53" s="51">
        <f t="shared" si="1"/>
        <v>3.237916237451189E-05</v>
      </c>
      <c r="M53" s="51">
        <v>0</v>
      </c>
      <c r="N53" s="51">
        <f t="shared" si="2"/>
        <v>0</v>
      </c>
      <c r="O53" s="51">
        <f t="shared" si="3"/>
        <v>-343.3</v>
      </c>
      <c r="P53" s="51">
        <f t="shared" si="4"/>
        <v>0</v>
      </c>
      <c r="Q53" s="51">
        <f t="shared" si="5"/>
        <v>-15</v>
      </c>
      <c r="R53" s="51">
        <v>0</v>
      </c>
      <c r="S53" s="51">
        <f t="shared" si="6"/>
        <v>0</v>
      </c>
      <c r="T53" s="51">
        <f t="shared" si="7"/>
        <v>0</v>
      </c>
      <c r="U53" s="51">
        <v>0</v>
      </c>
      <c r="V53" s="51">
        <f t="shared" si="8"/>
        <v>0</v>
      </c>
      <c r="W53" s="51">
        <f t="shared" si="9"/>
        <v>0</v>
      </c>
    </row>
    <row r="54" spans="1:23" ht="64.5" customHeight="1">
      <c r="A54" s="36" t="s">
        <v>40</v>
      </c>
      <c r="B54" s="6"/>
      <c r="C54" s="6">
        <v>96740</v>
      </c>
      <c r="D54" s="6" t="e">
        <f>D58+D59+D65+#REF!</f>
        <v>#REF!</v>
      </c>
      <c r="E54" s="20" t="e">
        <f t="shared" si="12"/>
        <v>#REF!</v>
      </c>
      <c r="F54" s="51">
        <f>F57+F58+F59+F65+F66</f>
        <v>128260.90000000001</v>
      </c>
      <c r="G54" s="51">
        <f t="shared" si="0"/>
        <v>0.1920788720572809</v>
      </c>
      <c r="H54" s="51">
        <f>H57+H58+H59+H65+H66</f>
        <v>48066.5</v>
      </c>
      <c r="I54" s="51">
        <f>I57+I58+I59+I65+I66</f>
        <v>48066.5</v>
      </c>
      <c r="J54" s="51">
        <f>J57+J58+J59+J65+J66</f>
        <v>33108.6</v>
      </c>
      <c r="K54" s="51">
        <f>K57+K58+K59+K65+K66</f>
        <v>54164.4</v>
      </c>
      <c r="L54" s="51">
        <f t="shared" si="1"/>
        <v>0.11691986016786746</v>
      </c>
      <c r="M54" s="51">
        <f>M57+M58+M59+M65+M66</f>
        <v>51566.899999999994</v>
      </c>
      <c r="N54" s="51">
        <f t="shared" si="2"/>
        <v>0.15218075935032055</v>
      </c>
      <c r="O54" s="51">
        <f t="shared" si="3"/>
        <v>-76694.00000000001</v>
      </c>
      <c r="P54" s="51">
        <f t="shared" si="4"/>
        <v>3500.399999999994</v>
      </c>
      <c r="Q54" s="51">
        <f t="shared" si="5"/>
        <v>-2597.5000000000073</v>
      </c>
      <c r="R54" s="51">
        <f>R57+R58+R59+R65+R66</f>
        <v>50844.49999999999</v>
      </c>
      <c r="S54" s="51">
        <f t="shared" si="6"/>
        <v>0.14781273248228702</v>
      </c>
      <c r="T54" s="51">
        <f t="shared" si="7"/>
        <v>-722.4000000000015</v>
      </c>
      <c r="U54" s="51">
        <f>U57+U58+U59+U65+U66</f>
        <v>49384.1</v>
      </c>
      <c r="V54" s="51">
        <f t="shared" si="8"/>
        <v>0.1354554668782047</v>
      </c>
      <c r="W54" s="51">
        <f t="shared" si="9"/>
        <v>-2182.7999999999956</v>
      </c>
    </row>
    <row r="55" spans="1:23" ht="63" hidden="1">
      <c r="A55" s="36" t="s">
        <v>41</v>
      </c>
      <c r="B55" s="6"/>
      <c r="C55" s="6"/>
      <c r="D55" s="6"/>
      <c r="E55" s="20">
        <f t="shared" si="12"/>
        <v>0</v>
      </c>
      <c r="F55" s="51"/>
      <c r="G55" s="51">
        <f t="shared" si="0"/>
        <v>0</v>
      </c>
      <c r="H55" s="51"/>
      <c r="I55" s="52"/>
      <c r="J55" s="52"/>
      <c r="K55" s="51"/>
      <c r="L55" s="51">
        <f t="shared" si="1"/>
        <v>0</v>
      </c>
      <c r="M55" s="51"/>
      <c r="N55" s="51">
        <f t="shared" si="2"/>
        <v>0</v>
      </c>
      <c r="O55" s="51">
        <f t="shared" si="3"/>
        <v>0</v>
      </c>
      <c r="P55" s="51">
        <f t="shared" si="4"/>
        <v>0</v>
      </c>
      <c r="Q55" s="51">
        <f t="shared" si="5"/>
        <v>0</v>
      </c>
      <c r="R55" s="51"/>
      <c r="S55" s="51">
        <f t="shared" si="6"/>
        <v>0</v>
      </c>
      <c r="T55" s="51">
        <f t="shared" si="7"/>
        <v>0</v>
      </c>
      <c r="U55" s="51"/>
      <c r="V55" s="51">
        <f t="shared" si="8"/>
        <v>0</v>
      </c>
      <c r="W55" s="51">
        <f t="shared" si="9"/>
        <v>0</v>
      </c>
    </row>
    <row r="56" spans="1:23" ht="15.75" customHeight="1" hidden="1">
      <c r="A56" s="36" t="s">
        <v>42</v>
      </c>
      <c r="B56" s="6"/>
      <c r="C56" s="6"/>
      <c r="D56" s="6"/>
      <c r="E56" s="20">
        <f t="shared" si="12"/>
        <v>0</v>
      </c>
      <c r="F56" s="51"/>
      <c r="G56" s="51">
        <f t="shared" si="0"/>
        <v>0</v>
      </c>
      <c r="H56" s="51"/>
      <c r="I56" s="52"/>
      <c r="J56" s="52"/>
      <c r="K56" s="51"/>
      <c r="L56" s="51">
        <f t="shared" si="1"/>
        <v>0</v>
      </c>
      <c r="M56" s="51"/>
      <c r="N56" s="51">
        <f t="shared" si="2"/>
        <v>0</v>
      </c>
      <c r="O56" s="51">
        <f t="shared" si="3"/>
        <v>0</v>
      </c>
      <c r="P56" s="51">
        <f t="shared" si="4"/>
        <v>0</v>
      </c>
      <c r="Q56" s="51">
        <f t="shared" si="5"/>
        <v>0</v>
      </c>
      <c r="R56" s="51"/>
      <c r="S56" s="51">
        <f t="shared" si="6"/>
        <v>0</v>
      </c>
      <c r="T56" s="51">
        <f t="shared" si="7"/>
        <v>0</v>
      </c>
      <c r="U56" s="51"/>
      <c r="V56" s="51">
        <f t="shared" si="8"/>
        <v>0</v>
      </c>
      <c r="W56" s="51">
        <f t="shared" si="9"/>
        <v>0</v>
      </c>
    </row>
    <row r="57" spans="1:23" ht="96.75" customHeight="1">
      <c r="A57" s="36" t="s">
        <v>170</v>
      </c>
      <c r="B57" s="6"/>
      <c r="C57" s="6"/>
      <c r="D57" s="6"/>
      <c r="E57" s="20"/>
      <c r="F57" s="51">
        <v>3084.6</v>
      </c>
      <c r="G57" s="51">
        <f t="shared" si="0"/>
        <v>0.00461938508733284</v>
      </c>
      <c r="H57" s="51">
        <v>450</v>
      </c>
      <c r="I57" s="60">
        <v>450</v>
      </c>
      <c r="J57" s="60">
        <v>3887.4</v>
      </c>
      <c r="K57" s="51">
        <v>3887</v>
      </c>
      <c r="L57" s="51">
        <f t="shared" si="1"/>
        <v>0.008390520276648513</v>
      </c>
      <c r="M57" s="51">
        <v>500</v>
      </c>
      <c r="N57" s="51">
        <f t="shared" si="2"/>
        <v>0.0014755662968912282</v>
      </c>
      <c r="O57" s="51">
        <f t="shared" si="3"/>
        <v>-2584.6</v>
      </c>
      <c r="P57" s="51">
        <f t="shared" si="4"/>
        <v>50</v>
      </c>
      <c r="Q57" s="51">
        <f t="shared" si="5"/>
        <v>-3387</v>
      </c>
      <c r="R57" s="51">
        <v>550</v>
      </c>
      <c r="S57" s="51">
        <f t="shared" si="6"/>
        <v>0.0015989340610146202</v>
      </c>
      <c r="T57" s="51">
        <f t="shared" si="7"/>
        <v>50</v>
      </c>
      <c r="U57" s="51">
        <v>600</v>
      </c>
      <c r="V57" s="51">
        <f t="shared" si="8"/>
        <v>0.0016457378007683206</v>
      </c>
      <c r="W57" s="51">
        <f t="shared" si="9"/>
        <v>100</v>
      </c>
    </row>
    <row r="58" spans="1:23" ht="30.75" customHeight="1">
      <c r="A58" s="36" t="s">
        <v>43</v>
      </c>
      <c r="B58" s="6"/>
      <c r="C58" s="6">
        <v>15932</v>
      </c>
      <c r="D58" s="6">
        <v>15297</v>
      </c>
      <c r="E58" s="20">
        <f t="shared" si="12"/>
        <v>0.06460352642257623</v>
      </c>
      <c r="F58" s="51">
        <v>5924.2</v>
      </c>
      <c r="G58" s="51">
        <f t="shared" si="0"/>
        <v>0.008871867060357003</v>
      </c>
      <c r="H58" s="51">
        <v>3966.5</v>
      </c>
      <c r="I58" s="60">
        <v>3966.5</v>
      </c>
      <c r="J58" s="60">
        <v>4081.3</v>
      </c>
      <c r="K58" s="51">
        <v>4081.3</v>
      </c>
      <c r="L58" s="51">
        <f t="shared" si="1"/>
        <v>0.00880993835993969</v>
      </c>
      <c r="M58" s="51">
        <v>5862.5</v>
      </c>
      <c r="N58" s="51">
        <f t="shared" si="2"/>
        <v>0.01730101483104965</v>
      </c>
      <c r="O58" s="51">
        <f t="shared" si="3"/>
        <v>-61.69999999999982</v>
      </c>
      <c r="P58" s="51">
        <f t="shared" si="4"/>
        <v>1896</v>
      </c>
      <c r="Q58" s="51">
        <f t="shared" si="5"/>
        <v>1781.1999999999998</v>
      </c>
      <c r="R58" s="51">
        <v>4642.7</v>
      </c>
      <c r="S58" s="51">
        <f t="shared" si="6"/>
        <v>0.013497038481950142</v>
      </c>
      <c r="T58" s="51">
        <f t="shared" si="7"/>
        <v>-1219.8000000000002</v>
      </c>
      <c r="U58" s="51">
        <v>2779.9</v>
      </c>
      <c r="V58" s="51">
        <f t="shared" si="8"/>
        <v>0.007624977520593091</v>
      </c>
      <c r="W58" s="51">
        <f t="shared" si="9"/>
        <v>-3082.6</v>
      </c>
    </row>
    <row r="59" spans="1:23" ht="109.5" customHeight="1">
      <c r="A59" s="36" t="s">
        <v>44</v>
      </c>
      <c r="B59" s="6"/>
      <c r="C59" s="6">
        <v>76605</v>
      </c>
      <c r="D59" s="6">
        <f>D62+D63+D64</f>
        <v>139062</v>
      </c>
      <c r="E59" s="20">
        <f t="shared" si="12"/>
        <v>0.5872978748366541</v>
      </c>
      <c r="F59" s="51">
        <v>118045.1</v>
      </c>
      <c r="G59" s="51">
        <f t="shared" si="0"/>
        <v>0.17678006048522138</v>
      </c>
      <c r="H59" s="51">
        <v>42752.6</v>
      </c>
      <c r="I59" s="60">
        <v>42752.6</v>
      </c>
      <c r="J59" s="51">
        <v>21696.4</v>
      </c>
      <c r="K59" s="51">
        <v>42752.6</v>
      </c>
      <c r="L59" s="51">
        <f t="shared" si="1"/>
        <v>0.09228622515550379</v>
      </c>
      <c r="M59" s="51">
        <v>44179.2</v>
      </c>
      <c r="N59" s="51">
        <v>0.2</v>
      </c>
      <c r="O59" s="51">
        <f t="shared" si="3"/>
        <v>-73865.90000000001</v>
      </c>
      <c r="P59" s="51">
        <f t="shared" si="4"/>
        <v>1426.5999999999985</v>
      </c>
      <c r="Q59" s="51">
        <f t="shared" si="5"/>
        <v>1426.5999999999985</v>
      </c>
      <c r="R59" s="51">
        <v>44446.6</v>
      </c>
      <c r="S59" s="51">
        <f t="shared" si="6"/>
        <v>0.1292130593387135</v>
      </c>
      <c r="T59" s="51">
        <f t="shared" si="7"/>
        <v>267.40000000000146</v>
      </c>
      <c r="U59" s="51">
        <v>44729</v>
      </c>
      <c r="V59" s="51">
        <f t="shared" si="8"/>
        <v>0.12268701015094369</v>
      </c>
      <c r="W59" s="51">
        <f t="shared" si="9"/>
        <v>549.8000000000029</v>
      </c>
    </row>
    <row r="60" spans="1:23" ht="93.75" customHeight="1" hidden="1">
      <c r="A60" s="36" t="s">
        <v>162</v>
      </c>
      <c r="B60" s="6"/>
      <c r="C60" s="6"/>
      <c r="D60" s="6"/>
      <c r="E60" s="20"/>
      <c r="F60" s="51">
        <v>34780</v>
      </c>
      <c r="G60" s="51">
        <f t="shared" si="0"/>
        <v>0.052085266594513444</v>
      </c>
      <c r="H60" s="51"/>
      <c r="I60" s="60">
        <v>29188</v>
      </c>
      <c r="J60" s="60">
        <v>20636</v>
      </c>
      <c r="K60" s="51"/>
      <c r="L60" s="51">
        <f t="shared" si="1"/>
        <v>0</v>
      </c>
      <c r="M60" s="51"/>
      <c r="N60" s="51">
        <f t="shared" si="2"/>
        <v>0</v>
      </c>
      <c r="O60" s="51">
        <f t="shared" si="3"/>
        <v>-34780</v>
      </c>
      <c r="P60" s="51">
        <f t="shared" si="4"/>
        <v>-29188</v>
      </c>
      <c r="Q60" s="51">
        <f t="shared" si="5"/>
        <v>0</v>
      </c>
      <c r="R60" s="51"/>
      <c r="S60" s="51">
        <f t="shared" si="6"/>
        <v>0</v>
      </c>
      <c r="T60" s="51">
        <f t="shared" si="7"/>
        <v>0</v>
      </c>
      <c r="U60" s="51"/>
      <c r="V60" s="51">
        <f t="shared" si="8"/>
        <v>0</v>
      </c>
      <c r="W60" s="51">
        <f t="shared" si="9"/>
        <v>0</v>
      </c>
    </row>
    <row r="61" spans="1:23" ht="110.25" customHeight="1" hidden="1">
      <c r="A61" s="36" t="s">
        <v>163</v>
      </c>
      <c r="B61" s="6"/>
      <c r="C61" s="6"/>
      <c r="D61" s="6"/>
      <c r="E61" s="20"/>
      <c r="F61" s="51">
        <v>23616</v>
      </c>
      <c r="G61" s="51">
        <f t="shared" si="0"/>
        <v>0.03536646509189274</v>
      </c>
      <c r="H61" s="51"/>
      <c r="I61" s="60">
        <v>20100</v>
      </c>
      <c r="J61" s="60">
        <v>14260</v>
      </c>
      <c r="K61" s="51"/>
      <c r="L61" s="51">
        <f t="shared" si="1"/>
        <v>0</v>
      </c>
      <c r="M61" s="51"/>
      <c r="N61" s="51">
        <f t="shared" si="2"/>
        <v>0</v>
      </c>
      <c r="O61" s="51">
        <f t="shared" si="3"/>
        <v>-23616</v>
      </c>
      <c r="P61" s="51">
        <f t="shared" si="4"/>
        <v>-20100</v>
      </c>
      <c r="Q61" s="51">
        <f t="shared" si="5"/>
        <v>0</v>
      </c>
      <c r="R61" s="51"/>
      <c r="S61" s="51">
        <f t="shared" si="6"/>
        <v>0</v>
      </c>
      <c r="T61" s="51">
        <f t="shared" si="7"/>
        <v>0</v>
      </c>
      <c r="U61" s="51"/>
      <c r="V61" s="51">
        <f t="shared" si="8"/>
        <v>0</v>
      </c>
      <c r="W61" s="51">
        <f t="shared" si="9"/>
        <v>0</v>
      </c>
    </row>
    <row r="62" spans="1:23" ht="120.75" customHeight="1" hidden="1">
      <c r="A62" s="36" t="s">
        <v>167</v>
      </c>
      <c r="B62" s="6"/>
      <c r="C62" s="6"/>
      <c r="D62" s="6">
        <v>92854</v>
      </c>
      <c r="E62" s="20">
        <f t="shared" si="12"/>
        <v>0.3921485155548078</v>
      </c>
      <c r="F62" s="51"/>
      <c r="G62" s="51">
        <f t="shared" si="0"/>
        <v>0</v>
      </c>
      <c r="H62" s="51"/>
      <c r="I62" s="52"/>
      <c r="J62" s="52"/>
      <c r="K62" s="51"/>
      <c r="L62" s="51">
        <f t="shared" si="1"/>
        <v>0</v>
      </c>
      <c r="M62" s="51"/>
      <c r="N62" s="51">
        <f t="shared" si="2"/>
        <v>0</v>
      </c>
      <c r="O62" s="51">
        <f t="shared" si="3"/>
        <v>0</v>
      </c>
      <c r="P62" s="51">
        <f t="shared" si="4"/>
        <v>0</v>
      </c>
      <c r="Q62" s="51">
        <f t="shared" si="5"/>
        <v>0</v>
      </c>
      <c r="R62" s="51"/>
      <c r="S62" s="51">
        <f t="shared" si="6"/>
        <v>0</v>
      </c>
      <c r="T62" s="51">
        <f t="shared" si="7"/>
        <v>0</v>
      </c>
      <c r="U62" s="51"/>
      <c r="V62" s="51">
        <f t="shared" si="8"/>
        <v>0</v>
      </c>
      <c r="W62" s="51">
        <f t="shared" si="9"/>
        <v>0</v>
      </c>
    </row>
    <row r="63" spans="1:23" ht="64.5" customHeight="1" hidden="1">
      <c r="A63" s="36" t="s">
        <v>45</v>
      </c>
      <c r="B63" s="6"/>
      <c r="C63" s="6"/>
      <c r="D63" s="6">
        <v>15626</v>
      </c>
      <c r="E63" s="20">
        <f t="shared" si="12"/>
        <v>0.06599298580631342</v>
      </c>
      <c r="F63" s="51"/>
      <c r="G63" s="51">
        <f t="shared" si="0"/>
        <v>0</v>
      </c>
      <c r="H63" s="51"/>
      <c r="I63" s="52"/>
      <c r="J63" s="52"/>
      <c r="K63" s="51"/>
      <c r="L63" s="51">
        <f t="shared" si="1"/>
        <v>0</v>
      </c>
      <c r="M63" s="51"/>
      <c r="N63" s="51">
        <f t="shared" si="2"/>
        <v>0</v>
      </c>
      <c r="O63" s="51">
        <f t="shared" si="3"/>
        <v>0</v>
      </c>
      <c r="P63" s="51">
        <f t="shared" si="4"/>
        <v>0</v>
      </c>
      <c r="Q63" s="51">
        <f t="shared" si="5"/>
        <v>0</v>
      </c>
      <c r="R63" s="51"/>
      <c r="S63" s="51">
        <f t="shared" si="6"/>
        <v>0</v>
      </c>
      <c r="T63" s="51">
        <f t="shared" si="7"/>
        <v>0</v>
      </c>
      <c r="U63" s="51"/>
      <c r="V63" s="51">
        <f t="shared" si="8"/>
        <v>0</v>
      </c>
      <c r="W63" s="51">
        <f t="shared" si="9"/>
        <v>0</v>
      </c>
    </row>
    <row r="64" spans="1:23" ht="111.75" customHeight="1" hidden="1">
      <c r="A64" s="36" t="s">
        <v>46</v>
      </c>
      <c r="B64" s="6"/>
      <c r="C64" s="6"/>
      <c r="D64" s="6">
        <v>30582</v>
      </c>
      <c r="E64" s="20">
        <f t="shared" si="12"/>
        <v>0.1291563734755329</v>
      </c>
      <c r="F64" s="51">
        <v>52873</v>
      </c>
      <c r="G64" s="51">
        <f t="shared" si="0"/>
        <v>0.0791806871952763</v>
      </c>
      <c r="H64" s="51"/>
      <c r="I64" s="60">
        <v>36941</v>
      </c>
      <c r="J64" s="60">
        <v>31248</v>
      </c>
      <c r="K64" s="51"/>
      <c r="L64" s="51">
        <f t="shared" si="1"/>
        <v>0</v>
      </c>
      <c r="M64" s="51"/>
      <c r="N64" s="51">
        <f t="shared" si="2"/>
        <v>0</v>
      </c>
      <c r="O64" s="51">
        <f t="shared" si="3"/>
        <v>-52873</v>
      </c>
      <c r="P64" s="51">
        <f t="shared" si="4"/>
        <v>-36941</v>
      </c>
      <c r="Q64" s="51">
        <f t="shared" si="5"/>
        <v>0</v>
      </c>
      <c r="R64" s="51"/>
      <c r="S64" s="51">
        <f t="shared" si="6"/>
        <v>0</v>
      </c>
      <c r="T64" s="51">
        <f t="shared" si="7"/>
        <v>0</v>
      </c>
      <c r="U64" s="51"/>
      <c r="V64" s="51">
        <f t="shared" si="8"/>
        <v>0</v>
      </c>
      <c r="W64" s="51">
        <f t="shared" si="9"/>
        <v>0</v>
      </c>
    </row>
    <row r="65" spans="1:23" ht="35.25" customHeight="1">
      <c r="A65" s="36" t="s">
        <v>47</v>
      </c>
      <c r="B65" s="6"/>
      <c r="C65" s="6">
        <v>2727</v>
      </c>
      <c r="D65" s="6">
        <v>2427</v>
      </c>
      <c r="E65" s="20">
        <f t="shared" si="12"/>
        <v>0.010249902505562694</v>
      </c>
      <c r="F65" s="51">
        <v>1184.3</v>
      </c>
      <c r="G65" s="51">
        <f t="shared" si="0"/>
        <v>0.0017735647276561897</v>
      </c>
      <c r="H65" s="51">
        <v>886</v>
      </c>
      <c r="I65" s="60">
        <v>886</v>
      </c>
      <c r="J65" s="60">
        <v>3398.3</v>
      </c>
      <c r="K65" s="51">
        <v>3398.3</v>
      </c>
      <c r="L65" s="51">
        <f t="shared" si="1"/>
        <v>0.007335607166486917</v>
      </c>
      <c r="M65" s="51">
        <v>980</v>
      </c>
      <c r="N65" s="51">
        <f t="shared" si="2"/>
        <v>0.0028921099419068072</v>
      </c>
      <c r="O65" s="51">
        <f t="shared" si="3"/>
        <v>-204.29999999999995</v>
      </c>
      <c r="P65" s="51">
        <f t="shared" si="4"/>
        <v>94</v>
      </c>
      <c r="Q65" s="51">
        <f t="shared" si="5"/>
        <v>-2418.3</v>
      </c>
      <c r="R65" s="51">
        <v>1160</v>
      </c>
      <c r="S65" s="51">
        <f t="shared" si="6"/>
        <v>0.0033722972923217447</v>
      </c>
      <c r="T65" s="51">
        <f t="shared" si="7"/>
        <v>180</v>
      </c>
      <c r="U65" s="51">
        <v>1230</v>
      </c>
      <c r="V65" s="51">
        <f t="shared" si="8"/>
        <v>0.003373762491575057</v>
      </c>
      <c r="W65" s="51">
        <f t="shared" si="9"/>
        <v>250</v>
      </c>
    </row>
    <row r="66" spans="1:23" ht="112.5" customHeight="1">
      <c r="A66" s="36" t="s">
        <v>172</v>
      </c>
      <c r="B66" s="6"/>
      <c r="C66" s="6"/>
      <c r="D66" s="6"/>
      <c r="E66" s="20"/>
      <c r="F66" s="51">
        <v>22.7</v>
      </c>
      <c r="G66" s="51">
        <f t="shared" si="0"/>
        <v>3.399469671349785E-05</v>
      </c>
      <c r="H66" s="51">
        <v>11.4</v>
      </c>
      <c r="I66" s="60">
        <v>11.4</v>
      </c>
      <c r="J66" s="60">
        <v>45.2</v>
      </c>
      <c r="K66" s="51">
        <v>45.2</v>
      </c>
      <c r="L66" s="51">
        <f t="shared" si="1"/>
        <v>9.756920928852916E-05</v>
      </c>
      <c r="M66" s="51">
        <v>45.2</v>
      </c>
      <c r="N66" s="51">
        <f t="shared" si="2"/>
        <v>0.00013339119323896705</v>
      </c>
      <c r="O66" s="51">
        <f t="shared" si="3"/>
        <v>22.500000000000004</v>
      </c>
      <c r="P66" s="51">
        <f t="shared" si="4"/>
        <v>33.800000000000004</v>
      </c>
      <c r="Q66" s="51">
        <f t="shared" si="5"/>
        <v>0</v>
      </c>
      <c r="R66" s="51">
        <v>45.2</v>
      </c>
      <c r="S66" s="51">
        <f t="shared" si="6"/>
        <v>0.0001314033082870197</v>
      </c>
      <c r="T66" s="51">
        <f t="shared" si="7"/>
        <v>0</v>
      </c>
      <c r="U66" s="51">
        <v>45.2</v>
      </c>
      <c r="V66" s="51">
        <f t="shared" si="8"/>
        <v>0.0001239789143245468</v>
      </c>
      <c r="W66" s="51">
        <f t="shared" si="9"/>
        <v>0</v>
      </c>
    </row>
    <row r="67" spans="1:23" ht="60.75" customHeight="1" hidden="1">
      <c r="A67" s="36" t="s">
        <v>160</v>
      </c>
      <c r="B67" s="6"/>
      <c r="C67" s="6"/>
      <c r="D67" s="6">
        <v>516</v>
      </c>
      <c r="E67" s="6">
        <f t="shared" si="12"/>
        <v>0.002179212893642501</v>
      </c>
      <c r="F67" s="51">
        <v>739</v>
      </c>
      <c r="G67" s="51">
        <f t="shared" si="0"/>
        <v>0.0011066995978535204</v>
      </c>
      <c r="H67" s="51"/>
      <c r="I67" s="52"/>
      <c r="J67" s="52"/>
      <c r="K67" s="51"/>
      <c r="L67" s="51">
        <f t="shared" si="1"/>
        <v>0</v>
      </c>
      <c r="M67" s="51"/>
      <c r="N67" s="51">
        <f t="shared" si="2"/>
        <v>0</v>
      </c>
      <c r="O67" s="51">
        <f t="shared" si="3"/>
        <v>-739</v>
      </c>
      <c r="P67" s="51">
        <f t="shared" si="4"/>
        <v>0</v>
      </c>
      <c r="Q67" s="51">
        <f t="shared" si="5"/>
        <v>0</v>
      </c>
      <c r="R67" s="51"/>
      <c r="S67" s="51">
        <f t="shared" si="6"/>
        <v>0</v>
      </c>
      <c r="T67" s="51">
        <f t="shared" si="7"/>
        <v>0</v>
      </c>
      <c r="U67" s="51"/>
      <c r="V67" s="51">
        <f t="shared" si="8"/>
        <v>0</v>
      </c>
      <c r="W67" s="51">
        <f t="shared" si="9"/>
        <v>0</v>
      </c>
    </row>
    <row r="68" spans="1:23" ht="51" customHeight="1" hidden="1">
      <c r="A68" s="36" t="s">
        <v>168</v>
      </c>
      <c r="B68" s="6"/>
      <c r="C68" s="6"/>
      <c r="D68" s="6">
        <v>1299</v>
      </c>
      <c r="E68" s="20">
        <f t="shared" si="12"/>
        <v>0.005486041761320948</v>
      </c>
      <c r="F68" s="51">
        <v>1109</v>
      </c>
      <c r="G68" s="51">
        <f t="shared" si="0"/>
        <v>0.0016607981786462165</v>
      </c>
      <c r="H68" s="51"/>
      <c r="I68" s="52"/>
      <c r="J68" s="52"/>
      <c r="K68" s="51"/>
      <c r="L68" s="51">
        <f t="shared" si="1"/>
        <v>0</v>
      </c>
      <c r="M68" s="51"/>
      <c r="N68" s="51">
        <f t="shared" si="2"/>
        <v>0</v>
      </c>
      <c r="O68" s="51">
        <f t="shared" si="3"/>
        <v>-1109</v>
      </c>
      <c r="P68" s="51">
        <f t="shared" si="4"/>
        <v>0</v>
      </c>
      <c r="Q68" s="51">
        <f t="shared" si="5"/>
        <v>0</v>
      </c>
      <c r="R68" s="51"/>
      <c r="S68" s="51">
        <f t="shared" si="6"/>
        <v>0</v>
      </c>
      <c r="T68" s="51">
        <f t="shared" si="7"/>
        <v>0</v>
      </c>
      <c r="U68" s="51"/>
      <c r="V68" s="51">
        <f t="shared" si="8"/>
        <v>0</v>
      </c>
      <c r="W68" s="51">
        <f t="shared" si="9"/>
        <v>0</v>
      </c>
    </row>
    <row r="69" spans="1:23" ht="33" customHeight="1">
      <c r="A69" s="36" t="s">
        <v>48</v>
      </c>
      <c r="B69" s="6"/>
      <c r="C69" s="6">
        <f>C70+C71+C72</f>
        <v>137559</v>
      </c>
      <c r="D69" s="6">
        <f>D70+D71+D72</f>
        <v>192783</v>
      </c>
      <c r="E69" s="20">
        <f t="shared" si="12"/>
        <v>0.8141767427811673</v>
      </c>
      <c r="F69" s="51">
        <f>F70+F71+F72</f>
        <v>221569.69999999998</v>
      </c>
      <c r="G69" s="51">
        <f t="shared" si="0"/>
        <v>0.3318147468017931</v>
      </c>
      <c r="H69" s="51">
        <f>H70+H71+H72</f>
        <v>171136.5</v>
      </c>
      <c r="I69" s="51">
        <f>I70+I71+I72</f>
        <v>171136.5</v>
      </c>
      <c r="J69" s="51">
        <f>J70+J71+J72</f>
        <v>160574.9</v>
      </c>
      <c r="K69" s="51">
        <f>K70+K71+K72</f>
        <v>192691.59999999998</v>
      </c>
      <c r="L69" s="51">
        <v>0.5</v>
      </c>
      <c r="M69" s="51">
        <f>M70+M71+M72</f>
        <v>149708</v>
      </c>
      <c r="N69" s="51">
        <f t="shared" si="2"/>
        <v>0.44180815834998394</v>
      </c>
      <c r="O69" s="51">
        <f t="shared" si="3"/>
        <v>-71861.69999999998</v>
      </c>
      <c r="P69" s="51">
        <f t="shared" si="4"/>
        <v>-21428.5</v>
      </c>
      <c r="Q69" s="51">
        <f t="shared" si="5"/>
        <v>-42983.59999999998</v>
      </c>
      <c r="R69" s="51">
        <f>R70+R71+R72</f>
        <v>164015.5</v>
      </c>
      <c r="S69" s="51">
        <f t="shared" si="6"/>
        <v>0.47681812633516996</v>
      </c>
      <c r="T69" s="51">
        <f t="shared" si="7"/>
        <v>14307.5</v>
      </c>
      <c r="U69" s="51">
        <f>U70+U71+U72</f>
        <v>168416</v>
      </c>
      <c r="V69" s="51">
        <f t="shared" si="8"/>
        <v>0.4619476290903291</v>
      </c>
      <c r="W69" s="51">
        <f t="shared" si="9"/>
        <v>18708</v>
      </c>
    </row>
    <row r="70" spans="1:23" ht="31.5" customHeight="1">
      <c r="A70" s="36" t="s">
        <v>49</v>
      </c>
      <c r="B70" s="6"/>
      <c r="C70" s="6">
        <v>21600</v>
      </c>
      <c r="D70" s="6">
        <v>27117</v>
      </c>
      <c r="E70" s="20">
        <f t="shared" si="12"/>
        <v>0.1145227054978754</v>
      </c>
      <c r="F70" s="51">
        <v>48928.6</v>
      </c>
      <c r="G70" s="51">
        <f t="shared" si="0"/>
        <v>0.07327369681127976</v>
      </c>
      <c r="H70" s="51">
        <v>51360</v>
      </c>
      <c r="I70" s="51">
        <v>51360</v>
      </c>
      <c r="J70" s="51">
        <v>30072.5</v>
      </c>
      <c r="K70" s="51">
        <v>39755.2</v>
      </c>
      <c r="L70" s="51">
        <f t="shared" si="1"/>
        <v>0.08581600506874633</v>
      </c>
      <c r="M70" s="51">
        <v>50760</v>
      </c>
      <c r="N70" s="51">
        <f t="shared" si="2"/>
        <v>0.1497994904603975</v>
      </c>
      <c r="O70" s="51">
        <f t="shared" si="3"/>
        <v>1831.4000000000015</v>
      </c>
      <c r="P70" s="51">
        <f t="shared" si="4"/>
        <v>-600</v>
      </c>
      <c r="Q70" s="51">
        <f t="shared" si="5"/>
        <v>11004.800000000003</v>
      </c>
      <c r="R70" s="51">
        <v>54800</v>
      </c>
      <c r="S70" s="51">
        <f t="shared" si="6"/>
        <v>0.15931197553382034</v>
      </c>
      <c r="T70" s="51">
        <f t="shared" si="7"/>
        <v>4040</v>
      </c>
      <c r="U70" s="51">
        <v>59200</v>
      </c>
      <c r="V70" s="51">
        <f t="shared" si="8"/>
        <v>0.16237946300914094</v>
      </c>
      <c r="W70" s="51">
        <f t="shared" si="9"/>
        <v>8440</v>
      </c>
    </row>
    <row r="71" spans="1:23" s="9" customFormat="1" ht="18" customHeight="1">
      <c r="A71" s="36" t="s">
        <v>50</v>
      </c>
      <c r="B71" s="6"/>
      <c r="C71" s="6"/>
      <c r="D71" s="6">
        <v>7538</v>
      </c>
      <c r="E71" s="20">
        <f t="shared" si="12"/>
        <v>0.0318350906827077</v>
      </c>
      <c r="F71" s="51">
        <v>74424.7</v>
      </c>
      <c r="G71" s="51">
        <f t="shared" si="0"/>
        <v>0.11145573147546535</v>
      </c>
      <c r="H71" s="51">
        <v>30928</v>
      </c>
      <c r="I71" s="61">
        <v>30928</v>
      </c>
      <c r="J71" s="61">
        <v>65233.2</v>
      </c>
      <c r="K71" s="51">
        <v>65233.2</v>
      </c>
      <c r="L71" s="51">
        <v>0.2</v>
      </c>
      <c r="M71" s="51">
        <v>20753</v>
      </c>
      <c r="N71" s="51">
        <f t="shared" si="2"/>
        <v>0.061244854718767325</v>
      </c>
      <c r="O71" s="51">
        <f aca="true" t="shared" si="13" ref="O71:O132">M71-F71</f>
        <v>-53671.7</v>
      </c>
      <c r="P71" s="51">
        <f aca="true" t="shared" si="14" ref="P71:P134">M71-I71</f>
        <v>-10175</v>
      </c>
      <c r="Q71" s="51">
        <f t="shared" si="5"/>
        <v>-44480.2</v>
      </c>
      <c r="R71" s="51">
        <v>30753.5</v>
      </c>
      <c r="S71" s="51">
        <f t="shared" si="6"/>
        <v>0.08940512480984204</v>
      </c>
      <c r="T71" s="51">
        <f aca="true" t="shared" si="15" ref="T71:T134">R71-M71</f>
        <v>10000.5</v>
      </c>
      <c r="U71" s="51">
        <v>30754</v>
      </c>
      <c r="V71" s="51">
        <f t="shared" si="8"/>
        <v>0.08435503387471488</v>
      </c>
      <c r="W71" s="51">
        <f aca="true" t="shared" si="16" ref="W71:W134">U71-M71</f>
        <v>10001</v>
      </c>
    </row>
    <row r="72" spans="1:23" ht="19.5" customHeight="1">
      <c r="A72" s="36" t="s">
        <v>171</v>
      </c>
      <c r="B72" s="6"/>
      <c r="C72" s="6">
        <v>115959</v>
      </c>
      <c r="D72" s="6">
        <v>158128</v>
      </c>
      <c r="E72" s="20">
        <f t="shared" si="12"/>
        <v>0.6678189466005842</v>
      </c>
      <c r="F72" s="51">
        <v>98216.4</v>
      </c>
      <c r="G72" s="51">
        <f t="shared" si="0"/>
        <v>0.14708531851504802</v>
      </c>
      <c r="H72" s="51">
        <v>88848.5</v>
      </c>
      <c r="I72" s="51">
        <v>88848.5</v>
      </c>
      <c r="J72" s="51">
        <v>65269.2</v>
      </c>
      <c r="K72" s="51">
        <v>87703.2</v>
      </c>
      <c r="L72" s="51">
        <f t="shared" si="1"/>
        <v>0.18931707690428606</v>
      </c>
      <c r="M72" s="51">
        <v>78195</v>
      </c>
      <c r="N72" s="51">
        <f t="shared" si="2"/>
        <v>0.2307638131708192</v>
      </c>
      <c r="O72" s="51">
        <f t="shared" si="13"/>
        <v>-20021.399999999994</v>
      </c>
      <c r="P72" s="51">
        <f t="shared" si="14"/>
        <v>-10653.5</v>
      </c>
      <c r="Q72" s="51">
        <f aca="true" t="shared" si="17" ref="Q72:Q135">M72-K72</f>
        <v>-9508.199999999997</v>
      </c>
      <c r="R72" s="51">
        <v>78462</v>
      </c>
      <c r="S72" s="51">
        <f t="shared" si="6"/>
        <v>0.22810102599150756</v>
      </c>
      <c r="T72" s="51">
        <f t="shared" si="15"/>
        <v>267</v>
      </c>
      <c r="U72" s="51">
        <v>78462</v>
      </c>
      <c r="V72" s="51">
        <f t="shared" si="8"/>
        <v>0.21521313220647328</v>
      </c>
      <c r="W72" s="51">
        <f t="shared" si="16"/>
        <v>267</v>
      </c>
    </row>
    <row r="73" spans="1:23" ht="75.75" customHeight="1" hidden="1">
      <c r="A73" s="36" t="s">
        <v>51</v>
      </c>
      <c r="B73" s="6"/>
      <c r="C73" s="6">
        <f>C72</f>
        <v>115959</v>
      </c>
      <c r="D73" s="6">
        <v>158128</v>
      </c>
      <c r="E73" s="20">
        <f t="shared" si="12"/>
        <v>0.6678189466005842</v>
      </c>
      <c r="F73" s="51">
        <v>92850</v>
      </c>
      <c r="G73" s="51">
        <f t="shared" si="0"/>
        <v>0.13904879250432933</v>
      </c>
      <c r="H73" s="51"/>
      <c r="I73" s="51"/>
      <c r="J73" s="51">
        <v>115959</v>
      </c>
      <c r="K73" s="51">
        <v>115959</v>
      </c>
      <c r="L73" s="51">
        <f t="shared" si="1"/>
        <v>0.2503103526524016</v>
      </c>
      <c r="M73" s="51"/>
      <c r="N73" s="51">
        <f t="shared" si="2"/>
        <v>0</v>
      </c>
      <c r="O73" s="51">
        <f t="shared" si="13"/>
        <v>-92850</v>
      </c>
      <c r="P73" s="51">
        <f t="shared" si="14"/>
        <v>0</v>
      </c>
      <c r="Q73" s="51">
        <f t="shared" si="17"/>
        <v>-115959</v>
      </c>
      <c r="R73" s="51"/>
      <c r="S73" s="51">
        <f t="shared" si="6"/>
        <v>0</v>
      </c>
      <c r="T73" s="51">
        <f t="shared" si="15"/>
        <v>0</v>
      </c>
      <c r="U73" s="51"/>
      <c r="V73" s="51">
        <f t="shared" si="8"/>
        <v>0</v>
      </c>
      <c r="W73" s="51">
        <f t="shared" si="16"/>
        <v>0</v>
      </c>
    </row>
    <row r="74" spans="1:23" ht="47.25" hidden="1">
      <c r="A74" s="36" t="s">
        <v>52</v>
      </c>
      <c r="B74" s="6"/>
      <c r="C74" s="6"/>
      <c r="D74" s="6"/>
      <c r="E74" s="20">
        <f t="shared" si="12"/>
        <v>0</v>
      </c>
      <c r="F74" s="51"/>
      <c r="G74" s="51">
        <f t="shared" si="0"/>
        <v>0</v>
      </c>
      <c r="H74" s="51"/>
      <c r="I74" s="51"/>
      <c r="J74" s="51"/>
      <c r="K74" s="51"/>
      <c r="L74" s="51">
        <f t="shared" si="1"/>
        <v>0</v>
      </c>
      <c r="M74" s="51"/>
      <c r="N74" s="51">
        <f t="shared" si="2"/>
        <v>0</v>
      </c>
      <c r="O74" s="51">
        <f t="shared" si="13"/>
        <v>0</v>
      </c>
      <c r="P74" s="51">
        <f t="shared" si="14"/>
        <v>0</v>
      </c>
      <c r="Q74" s="51">
        <f t="shared" si="17"/>
        <v>0</v>
      </c>
      <c r="R74" s="51"/>
      <c r="S74" s="51">
        <f t="shared" si="6"/>
        <v>0</v>
      </c>
      <c r="T74" s="51">
        <f t="shared" si="15"/>
        <v>0</v>
      </c>
      <c r="U74" s="51"/>
      <c r="V74" s="51">
        <f t="shared" si="8"/>
        <v>0</v>
      </c>
      <c r="W74" s="51">
        <f t="shared" si="16"/>
        <v>0</v>
      </c>
    </row>
    <row r="75" spans="1:23" ht="48.75" customHeight="1" hidden="1">
      <c r="A75" s="36" t="s">
        <v>164</v>
      </c>
      <c r="B75" s="6"/>
      <c r="C75" s="6"/>
      <c r="D75" s="6"/>
      <c r="E75" s="20"/>
      <c r="F75" s="51">
        <v>47766</v>
      </c>
      <c r="G75" s="51">
        <f aca="true" t="shared" si="18" ref="G75:G138">F75/66775121.4*100</f>
        <v>0.07153262921660522</v>
      </c>
      <c r="H75" s="51"/>
      <c r="I75" s="51"/>
      <c r="J75" s="51"/>
      <c r="K75" s="51"/>
      <c r="L75" s="51">
        <f aca="true" t="shared" si="19" ref="L75:L138">K75/46326090.3*100</f>
        <v>0</v>
      </c>
      <c r="M75" s="51"/>
      <c r="N75" s="51">
        <f aca="true" t="shared" si="20" ref="N75:N138">M75/33885295.5*100</f>
        <v>0</v>
      </c>
      <c r="O75" s="51">
        <f t="shared" si="13"/>
        <v>-47766</v>
      </c>
      <c r="P75" s="51">
        <f t="shared" si="14"/>
        <v>0</v>
      </c>
      <c r="Q75" s="51">
        <f t="shared" si="17"/>
        <v>0</v>
      </c>
      <c r="R75" s="51"/>
      <c r="S75" s="51">
        <f aca="true" t="shared" si="21" ref="S75:S138">R75/34397916.3*100</f>
        <v>0</v>
      </c>
      <c r="T75" s="51">
        <f t="shared" si="15"/>
        <v>0</v>
      </c>
      <c r="U75" s="51"/>
      <c r="V75" s="51">
        <f aca="true" t="shared" si="22" ref="V75:V138">U75/36457812.4*100</f>
        <v>0</v>
      </c>
      <c r="W75" s="51">
        <f t="shared" si="16"/>
        <v>0</v>
      </c>
    </row>
    <row r="76" spans="1:23" ht="35.25" customHeight="1" hidden="1">
      <c r="A76" s="36" t="s">
        <v>165</v>
      </c>
      <c r="B76" s="6"/>
      <c r="C76" s="6"/>
      <c r="D76" s="6"/>
      <c r="E76" s="20"/>
      <c r="F76" s="51">
        <v>2680</v>
      </c>
      <c r="G76" s="51">
        <f t="shared" si="18"/>
        <v>0.004013470801417367</v>
      </c>
      <c r="H76" s="51"/>
      <c r="I76" s="51"/>
      <c r="J76" s="51"/>
      <c r="K76" s="51"/>
      <c r="L76" s="51">
        <f t="shared" si="19"/>
        <v>0</v>
      </c>
      <c r="M76" s="51"/>
      <c r="N76" s="51">
        <f t="shared" si="20"/>
        <v>0</v>
      </c>
      <c r="O76" s="51">
        <f t="shared" si="13"/>
        <v>-2680</v>
      </c>
      <c r="P76" s="51">
        <f t="shared" si="14"/>
        <v>0</v>
      </c>
      <c r="Q76" s="51">
        <f t="shared" si="17"/>
        <v>0</v>
      </c>
      <c r="R76" s="51"/>
      <c r="S76" s="51">
        <f t="shared" si="21"/>
        <v>0</v>
      </c>
      <c r="T76" s="51">
        <f t="shared" si="15"/>
        <v>0</v>
      </c>
      <c r="U76" s="51"/>
      <c r="V76" s="51">
        <f t="shared" si="22"/>
        <v>0</v>
      </c>
      <c r="W76" s="51">
        <f t="shared" si="16"/>
        <v>0</v>
      </c>
    </row>
    <row r="77" spans="1:23" ht="48.75" customHeight="1">
      <c r="A77" s="36" t="s">
        <v>178</v>
      </c>
      <c r="B77" s="6"/>
      <c r="C77" s="6">
        <v>56268</v>
      </c>
      <c r="D77" s="6" t="e">
        <f>#REF!+#REF!</f>
        <v>#REF!</v>
      </c>
      <c r="E77" s="20" t="e">
        <f t="shared" si="12"/>
        <v>#REF!</v>
      </c>
      <c r="F77" s="51">
        <v>92270.1</v>
      </c>
      <c r="G77" s="51">
        <f t="shared" si="18"/>
        <v>0.13818035529621667</v>
      </c>
      <c r="H77" s="51">
        <v>53954.9</v>
      </c>
      <c r="I77" s="51">
        <v>55796.5</v>
      </c>
      <c r="J77" s="51">
        <v>68981.9</v>
      </c>
      <c r="K77" s="51">
        <v>70599.9</v>
      </c>
      <c r="L77" s="51">
        <f t="shared" si="19"/>
        <v>0.15239770838162012</v>
      </c>
      <c r="M77" s="51">
        <v>60577.3</v>
      </c>
      <c r="N77" s="51">
        <f t="shared" si="20"/>
        <v>0.17877164447333802</v>
      </c>
      <c r="O77" s="51">
        <f t="shared" si="13"/>
        <v>-31692.800000000003</v>
      </c>
      <c r="P77" s="51">
        <f t="shared" si="14"/>
        <v>4780.800000000003</v>
      </c>
      <c r="Q77" s="51">
        <f t="shared" si="17"/>
        <v>-10022.599999999991</v>
      </c>
      <c r="R77" s="51">
        <v>65378.2</v>
      </c>
      <c r="S77" s="51">
        <f t="shared" si="21"/>
        <v>0.19006441968695645</v>
      </c>
      <c r="T77" s="51">
        <f t="shared" si="15"/>
        <v>4800.899999999994</v>
      </c>
      <c r="U77" s="51">
        <v>70683.5</v>
      </c>
      <c r="V77" s="51">
        <f t="shared" si="22"/>
        <v>0.1938775130676793</v>
      </c>
      <c r="W77" s="51">
        <f t="shared" si="16"/>
        <v>10106.199999999997</v>
      </c>
    </row>
    <row r="78" spans="1:23" ht="31.5" hidden="1">
      <c r="A78" s="36" t="s">
        <v>53</v>
      </c>
      <c r="B78" s="6"/>
      <c r="C78" s="6"/>
      <c r="D78" s="6"/>
      <c r="E78" s="20">
        <f t="shared" si="12"/>
        <v>0</v>
      </c>
      <c r="F78" s="51"/>
      <c r="G78" s="51">
        <f t="shared" si="18"/>
        <v>0</v>
      </c>
      <c r="H78" s="51"/>
      <c r="I78" s="51"/>
      <c r="J78" s="51"/>
      <c r="K78" s="51"/>
      <c r="L78" s="51">
        <f t="shared" si="19"/>
        <v>0</v>
      </c>
      <c r="M78" s="51"/>
      <c r="N78" s="51">
        <f t="shared" si="20"/>
        <v>0</v>
      </c>
      <c r="O78" s="51">
        <f t="shared" si="13"/>
        <v>0</v>
      </c>
      <c r="P78" s="51">
        <f t="shared" si="14"/>
        <v>0</v>
      </c>
      <c r="Q78" s="51">
        <f t="shared" si="17"/>
        <v>0</v>
      </c>
      <c r="R78" s="51"/>
      <c r="S78" s="51">
        <f t="shared" si="21"/>
        <v>0</v>
      </c>
      <c r="T78" s="51">
        <f t="shared" si="15"/>
        <v>0</v>
      </c>
      <c r="U78" s="51"/>
      <c r="V78" s="51">
        <f t="shared" si="22"/>
        <v>0</v>
      </c>
      <c r="W78" s="51">
        <f t="shared" si="16"/>
        <v>0</v>
      </c>
    </row>
    <row r="79" spans="1:23" ht="63" hidden="1">
      <c r="A79" s="36" t="s">
        <v>54</v>
      </c>
      <c r="B79" s="6"/>
      <c r="C79" s="6"/>
      <c r="D79" s="6"/>
      <c r="E79" s="20">
        <f t="shared" si="12"/>
        <v>0</v>
      </c>
      <c r="F79" s="51"/>
      <c r="G79" s="51">
        <f t="shared" si="18"/>
        <v>0</v>
      </c>
      <c r="H79" s="51"/>
      <c r="I79" s="51"/>
      <c r="J79" s="51"/>
      <c r="K79" s="51"/>
      <c r="L79" s="51">
        <f t="shared" si="19"/>
        <v>0</v>
      </c>
      <c r="M79" s="51"/>
      <c r="N79" s="51">
        <f t="shared" si="20"/>
        <v>0</v>
      </c>
      <c r="O79" s="51">
        <f t="shared" si="13"/>
        <v>0</v>
      </c>
      <c r="P79" s="51">
        <f t="shared" si="14"/>
        <v>0</v>
      </c>
      <c r="Q79" s="51">
        <f t="shared" si="17"/>
        <v>0</v>
      </c>
      <c r="R79" s="51"/>
      <c r="S79" s="51">
        <f t="shared" si="21"/>
        <v>0</v>
      </c>
      <c r="T79" s="51">
        <f t="shared" si="15"/>
        <v>0</v>
      </c>
      <c r="U79" s="51"/>
      <c r="V79" s="51">
        <f t="shared" si="22"/>
        <v>0</v>
      </c>
      <c r="W79" s="51">
        <f t="shared" si="16"/>
        <v>0</v>
      </c>
    </row>
    <row r="80" spans="1:23" ht="78.75" hidden="1">
      <c r="A80" s="36" t="s">
        <v>55</v>
      </c>
      <c r="B80" s="6"/>
      <c r="C80" s="6"/>
      <c r="D80" s="6"/>
      <c r="E80" s="20">
        <f t="shared" si="12"/>
        <v>0</v>
      </c>
      <c r="F80" s="51"/>
      <c r="G80" s="51">
        <f t="shared" si="18"/>
        <v>0</v>
      </c>
      <c r="H80" s="51"/>
      <c r="I80" s="51"/>
      <c r="J80" s="51"/>
      <c r="K80" s="51"/>
      <c r="L80" s="51">
        <f t="shared" si="19"/>
        <v>0</v>
      </c>
      <c r="M80" s="51"/>
      <c r="N80" s="51">
        <f t="shared" si="20"/>
        <v>0</v>
      </c>
      <c r="O80" s="51">
        <f t="shared" si="13"/>
        <v>0</v>
      </c>
      <c r="P80" s="51">
        <f t="shared" si="14"/>
        <v>0</v>
      </c>
      <c r="Q80" s="51">
        <f t="shared" si="17"/>
        <v>0</v>
      </c>
      <c r="R80" s="51"/>
      <c r="S80" s="51">
        <f t="shared" si="21"/>
        <v>0</v>
      </c>
      <c r="T80" s="51">
        <f t="shared" si="15"/>
        <v>0</v>
      </c>
      <c r="U80" s="51"/>
      <c r="V80" s="51">
        <f t="shared" si="22"/>
        <v>0</v>
      </c>
      <c r="W80" s="51">
        <f t="shared" si="16"/>
        <v>0</v>
      </c>
    </row>
    <row r="81" spans="1:23" ht="78.75" hidden="1">
      <c r="A81" s="36" t="s">
        <v>56</v>
      </c>
      <c r="B81" s="6"/>
      <c r="C81" s="6"/>
      <c r="D81" s="6"/>
      <c r="E81" s="20">
        <f t="shared" si="12"/>
        <v>0</v>
      </c>
      <c r="F81" s="51"/>
      <c r="G81" s="51">
        <f t="shared" si="18"/>
        <v>0</v>
      </c>
      <c r="H81" s="51"/>
      <c r="I81" s="51"/>
      <c r="J81" s="51"/>
      <c r="K81" s="51"/>
      <c r="L81" s="51">
        <f t="shared" si="19"/>
        <v>0</v>
      </c>
      <c r="M81" s="51"/>
      <c r="N81" s="51">
        <f t="shared" si="20"/>
        <v>0</v>
      </c>
      <c r="O81" s="51">
        <f t="shared" si="13"/>
        <v>0</v>
      </c>
      <c r="P81" s="51">
        <f t="shared" si="14"/>
        <v>0</v>
      </c>
      <c r="Q81" s="51">
        <f t="shared" si="17"/>
        <v>0</v>
      </c>
      <c r="R81" s="51"/>
      <c r="S81" s="51">
        <f t="shared" si="21"/>
        <v>0</v>
      </c>
      <c r="T81" s="51">
        <f t="shared" si="15"/>
        <v>0</v>
      </c>
      <c r="U81" s="51"/>
      <c r="V81" s="51">
        <f t="shared" si="22"/>
        <v>0</v>
      </c>
      <c r="W81" s="51">
        <f t="shared" si="16"/>
        <v>0</v>
      </c>
    </row>
    <row r="82" spans="1:23" ht="78.75" hidden="1">
      <c r="A82" s="36" t="s">
        <v>57</v>
      </c>
      <c r="B82" s="6"/>
      <c r="C82" s="6"/>
      <c r="D82" s="6"/>
      <c r="E82" s="20">
        <f t="shared" si="12"/>
        <v>0</v>
      </c>
      <c r="F82" s="51"/>
      <c r="G82" s="51">
        <f t="shared" si="18"/>
        <v>0</v>
      </c>
      <c r="H82" s="51"/>
      <c r="I82" s="51"/>
      <c r="J82" s="51"/>
      <c r="K82" s="51"/>
      <c r="L82" s="51">
        <f t="shared" si="19"/>
        <v>0</v>
      </c>
      <c r="M82" s="51"/>
      <c r="N82" s="51">
        <f t="shared" si="20"/>
        <v>0</v>
      </c>
      <c r="O82" s="51">
        <f t="shared" si="13"/>
        <v>0</v>
      </c>
      <c r="P82" s="51">
        <f t="shared" si="14"/>
        <v>0</v>
      </c>
      <c r="Q82" s="51">
        <f t="shared" si="17"/>
        <v>0</v>
      </c>
      <c r="R82" s="51"/>
      <c r="S82" s="51">
        <f t="shared" si="21"/>
        <v>0</v>
      </c>
      <c r="T82" s="51">
        <f t="shared" si="15"/>
        <v>0</v>
      </c>
      <c r="U82" s="51"/>
      <c r="V82" s="51">
        <f t="shared" si="22"/>
        <v>0</v>
      </c>
      <c r="W82" s="51">
        <f t="shared" si="16"/>
        <v>0</v>
      </c>
    </row>
    <row r="83" spans="1:23" ht="94.5" hidden="1">
      <c r="A83" s="36" t="s">
        <v>58</v>
      </c>
      <c r="B83" s="6"/>
      <c r="C83" s="6"/>
      <c r="D83" s="6"/>
      <c r="E83" s="20">
        <f t="shared" si="12"/>
        <v>0</v>
      </c>
      <c r="F83" s="51"/>
      <c r="G83" s="51">
        <f t="shared" si="18"/>
        <v>0</v>
      </c>
      <c r="H83" s="51"/>
      <c r="I83" s="51"/>
      <c r="J83" s="51"/>
      <c r="K83" s="51"/>
      <c r="L83" s="51">
        <f t="shared" si="19"/>
        <v>0</v>
      </c>
      <c r="M83" s="51"/>
      <c r="N83" s="51">
        <f t="shared" si="20"/>
        <v>0</v>
      </c>
      <c r="O83" s="51">
        <f t="shared" si="13"/>
        <v>0</v>
      </c>
      <c r="P83" s="51">
        <f t="shared" si="14"/>
        <v>0</v>
      </c>
      <c r="Q83" s="51">
        <f t="shared" si="17"/>
        <v>0</v>
      </c>
      <c r="R83" s="51"/>
      <c r="S83" s="51">
        <f t="shared" si="21"/>
        <v>0</v>
      </c>
      <c r="T83" s="51">
        <f t="shared" si="15"/>
        <v>0</v>
      </c>
      <c r="U83" s="51"/>
      <c r="V83" s="51">
        <f t="shared" si="22"/>
        <v>0</v>
      </c>
      <c r="W83" s="51">
        <f t="shared" si="16"/>
        <v>0</v>
      </c>
    </row>
    <row r="84" spans="1:23" ht="110.25" hidden="1">
      <c r="A84" s="36" t="s">
        <v>59</v>
      </c>
      <c r="B84" s="6"/>
      <c r="C84" s="6"/>
      <c r="D84" s="6"/>
      <c r="E84" s="20">
        <f t="shared" si="12"/>
        <v>0</v>
      </c>
      <c r="F84" s="51"/>
      <c r="G84" s="51">
        <f t="shared" si="18"/>
        <v>0</v>
      </c>
      <c r="H84" s="51"/>
      <c r="I84" s="51"/>
      <c r="J84" s="51"/>
      <c r="K84" s="51"/>
      <c r="L84" s="51">
        <f t="shared" si="19"/>
        <v>0</v>
      </c>
      <c r="M84" s="51"/>
      <c r="N84" s="51">
        <f t="shared" si="20"/>
        <v>0</v>
      </c>
      <c r="O84" s="51">
        <f t="shared" si="13"/>
        <v>0</v>
      </c>
      <c r="P84" s="51">
        <f t="shared" si="14"/>
        <v>0</v>
      </c>
      <c r="Q84" s="51">
        <f t="shared" si="17"/>
        <v>0</v>
      </c>
      <c r="R84" s="51"/>
      <c r="S84" s="51">
        <f t="shared" si="21"/>
        <v>0</v>
      </c>
      <c r="T84" s="51">
        <f t="shared" si="15"/>
        <v>0</v>
      </c>
      <c r="U84" s="51"/>
      <c r="V84" s="51">
        <f t="shared" si="22"/>
        <v>0</v>
      </c>
      <c r="W84" s="51">
        <f t="shared" si="16"/>
        <v>0</v>
      </c>
    </row>
    <row r="85" spans="1:23" ht="30.75" customHeight="1">
      <c r="A85" s="36" t="s">
        <v>53</v>
      </c>
      <c r="B85" s="6"/>
      <c r="C85" s="6">
        <v>22420</v>
      </c>
      <c r="D85" s="6">
        <f>D86</f>
        <v>10433</v>
      </c>
      <c r="E85" s="20">
        <f t="shared" si="12"/>
        <v>0.04406148860343453</v>
      </c>
      <c r="F85" s="51">
        <v>28999.7</v>
      </c>
      <c r="G85" s="51">
        <f t="shared" si="18"/>
        <v>0.04342889895517285</v>
      </c>
      <c r="H85" s="51">
        <v>270</v>
      </c>
      <c r="I85" s="51">
        <v>270</v>
      </c>
      <c r="J85" s="51">
        <v>11035.2</v>
      </c>
      <c r="K85" s="51">
        <v>11035.3</v>
      </c>
      <c r="L85" s="51">
        <f t="shared" si="19"/>
        <v>0.023820918036763398</v>
      </c>
      <c r="M85" s="51">
        <v>120</v>
      </c>
      <c r="N85" s="51">
        <f t="shared" si="20"/>
        <v>0.00035413591125389477</v>
      </c>
      <c r="O85" s="51">
        <f t="shared" si="13"/>
        <v>-28879.7</v>
      </c>
      <c r="P85" s="51">
        <f t="shared" si="14"/>
        <v>-150</v>
      </c>
      <c r="Q85" s="51">
        <f t="shared" si="17"/>
        <v>-10915.3</v>
      </c>
      <c r="R85" s="51">
        <v>120</v>
      </c>
      <c r="S85" s="51">
        <f t="shared" si="21"/>
        <v>0.00034885834058500807</v>
      </c>
      <c r="T85" s="51">
        <f t="shared" si="15"/>
        <v>0</v>
      </c>
      <c r="U85" s="51">
        <v>120</v>
      </c>
      <c r="V85" s="51">
        <f t="shared" si="22"/>
        <v>0.0003291475601536641</v>
      </c>
      <c r="W85" s="51">
        <f t="shared" si="16"/>
        <v>0</v>
      </c>
    </row>
    <row r="86" spans="1:23" ht="126" customHeight="1" hidden="1">
      <c r="A86" s="36" t="s">
        <v>60</v>
      </c>
      <c r="B86" s="6"/>
      <c r="C86" s="6"/>
      <c r="D86" s="6">
        <v>10433</v>
      </c>
      <c r="E86" s="20">
        <f t="shared" si="12"/>
        <v>0.04406148860343453</v>
      </c>
      <c r="F86" s="51">
        <v>16063</v>
      </c>
      <c r="G86" s="51">
        <f t="shared" si="18"/>
        <v>0.02405536622506238</v>
      </c>
      <c r="H86" s="51">
        <v>2368</v>
      </c>
      <c r="I86" s="51"/>
      <c r="J86" s="51">
        <v>2168</v>
      </c>
      <c r="K86" s="51">
        <v>2477</v>
      </c>
      <c r="L86" s="51">
        <f t="shared" si="19"/>
        <v>0.005346879013444396</v>
      </c>
      <c r="M86" s="51">
        <v>2368</v>
      </c>
      <c r="N86" s="51">
        <f t="shared" si="20"/>
        <v>0.006988281982076857</v>
      </c>
      <c r="O86" s="51">
        <f t="shared" si="13"/>
        <v>-13695</v>
      </c>
      <c r="P86" s="51">
        <f t="shared" si="14"/>
        <v>2368</v>
      </c>
      <c r="Q86" s="51">
        <f t="shared" si="17"/>
        <v>-109</v>
      </c>
      <c r="R86" s="51"/>
      <c r="S86" s="51">
        <f t="shared" si="21"/>
        <v>0</v>
      </c>
      <c r="T86" s="51">
        <f t="shared" si="15"/>
        <v>-2368</v>
      </c>
      <c r="U86" s="51"/>
      <c r="V86" s="51">
        <f t="shared" si="22"/>
        <v>0</v>
      </c>
      <c r="W86" s="51">
        <f t="shared" si="16"/>
        <v>-2368</v>
      </c>
    </row>
    <row r="87" spans="1:23" ht="78.75" customHeight="1" hidden="1">
      <c r="A87" s="36" t="s">
        <v>0</v>
      </c>
      <c r="B87" s="6"/>
      <c r="C87" s="6"/>
      <c r="D87" s="6"/>
      <c r="E87" s="20"/>
      <c r="F87" s="51">
        <v>25772</v>
      </c>
      <c r="G87" s="51">
        <f t="shared" si="18"/>
        <v>0.0385952124978091</v>
      </c>
      <c r="H87" s="51"/>
      <c r="I87" s="51"/>
      <c r="J87" s="51">
        <v>21473</v>
      </c>
      <c r="K87" s="51">
        <v>20097</v>
      </c>
      <c r="L87" s="51">
        <f t="shared" si="19"/>
        <v>0.04338160174937103</v>
      </c>
      <c r="M87" s="51"/>
      <c r="N87" s="51">
        <f t="shared" si="20"/>
        <v>0</v>
      </c>
      <c r="O87" s="51">
        <f t="shared" si="13"/>
        <v>-25772</v>
      </c>
      <c r="P87" s="51">
        <f t="shared" si="14"/>
        <v>0</v>
      </c>
      <c r="Q87" s="51">
        <f t="shared" si="17"/>
        <v>-20097</v>
      </c>
      <c r="R87" s="51"/>
      <c r="S87" s="51">
        <f t="shared" si="21"/>
        <v>0</v>
      </c>
      <c r="T87" s="51">
        <f t="shared" si="15"/>
        <v>0</v>
      </c>
      <c r="U87" s="51"/>
      <c r="V87" s="51">
        <f t="shared" si="22"/>
        <v>0</v>
      </c>
      <c r="W87" s="51">
        <f t="shared" si="16"/>
        <v>0</v>
      </c>
    </row>
    <row r="88" spans="1:23" ht="32.25" customHeight="1">
      <c r="A88" s="36" t="s">
        <v>61</v>
      </c>
      <c r="B88" s="6"/>
      <c r="C88" s="6">
        <v>631</v>
      </c>
      <c r="D88" s="6">
        <f>D89</f>
        <v>617</v>
      </c>
      <c r="E88" s="6">
        <f t="shared" si="12"/>
        <v>0.0026057642546074094</v>
      </c>
      <c r="F88" s="51">
        <v>1359.4</v>
      </c>
      <c r="G88" s="51">
        <f t="shared" si="18"/>
        <v>0.0020357881371070034</v>
      </c>
      <c r="H88" s="51">
        <v>1203</v>
      </c>
      <c r="I88" s="51">
        <v>1203</v>
      </c>
      <c r="J88" s="51">
        <v>495.5</v>
      </c>
      <c r="K88" s="51">
        <v>661</v>
      </c>
      <c r="L88" s="51">
        <f t="shared" si="19"/>
        <v>0.0014268417553034904</v>
      </c>
      <c r="M88" s="51">
        <v>731.1</v>
      </c>
      <c r="N88" s="51">
        <f t="shared" si="20"/>
        <v>0.0021575730393143537</v>
      </c>
      <c r="O88" s="51">
        <f t="shared" si="13"/>
        <v>-628.3000000000001</v>
      </c>
      <c r="P88" s="51">
        <f t="shared" si="14"/>
        <v>-471.9</v>
      </c>
      <c r="Q88" s="51">
        <f t="shared" si="17"/>
        <v>70.10000000000002</v>
      </c>
      <c r="R88" s="51">
        <v>731.1</v>
      </c>
      <c r="S88" s="51">
        <f t="shared" si="21"/>
        <v>0.0021254194400141617</v>
      </c>
      <c r="T88" s="51">
        <f t="shared" si="15"/>
        <v>0</v>
      </c>
      <c r="U88" s="51">
        <v>1044.5</v>
      </c>
      <c r="V88" s="51">
        <f t="shared" si="22"/>
        <v>0.0028649552215041845</v>
      </c>
      <c r="W88" s="51">
        <f t="shared" si="16"/>
        <v>313.4</v>
      </c>
    </row>
    <row r="89" spans="1:23" ht="62.25" customHeight="1" hidden="1">
      <c r="A89" s="36" t="s">
        <v>62</v>
      </c>
      <c r="B89" s="6"/>
      <c r="C89" s="6">
        <v>631</v>
      </c>
      <c r="D89" s="6">
        <v>617</v>
      </c>
      <c r="E89" s="6">
        <f t="shared" si="12"/>
        <v>0.0026057642546074094</v>
      </c>
      <c r="F89" s="51">
        <v>588</v>
      </c>
      <c r="G89" s="51">
        <f t="shared" si="18"/>
        <v>0.0008805674743408255</v>
      </c>
      <c r="H89" s="51">
        <v>634</v>
      </c>
      <c r="I89" s="51"/>
      <c r="J89" s="51">
        <v>500</v>
      </c>
      <c r="K89" s="51">
        <v>631</v>
      </c>
      <c r="L89" s="51">
        <f t="shared" si="19"/>
        <v>0.0013620834305544667</v>
      </c>
      <c r="M89" s="51">
        <v>634</v>
      </c>
      <c r="N89" s="51">
        <f t="shared" si="20"/>
        <v>0.0018710180644580774</v>
      </c>
      <c r="O89" s="51">
        <f t="shared" si="13"/>
        <v>46</v>
      </c>
      <c r="P89" s="51">
        <f t="shared" si="14"/>
        <v>634</v>
      </c>
      <c r="Q89" s="51">
        <f t="shared" si="17"/>
        <v>3</v>
      </c>
      <c r="R89" s="51"/>
      <c r="S89" s="51">
        <f t="shared" si="21"/>
        <v>0</v>
      </c>
      <c r="T89" s="51">
        <f t="shared" si="15"/>
        <v>-634</v>
      </c>
      <c r="U89" s="51"/>
      <c r="V89" s="51">
        <f t="shared" si="22"/>
        <v>0</v>
      </c>
      <c r="W89" s="51">
        <f t="shared" si="16"/>
        <v>-634</v>
      </c>
    </row>
    <row r="90" spans="1:23" ht="31.5" customHeight="1">
      <c r="A90" s="36" t="s">
        <v>63</v>
      </c>
      <c r="B90" s="6"/>
      <c r="C90" s="6">
        <v>526</v>
      </c>
      <c r="D90" s="6">
        <v>10338</v>
      </c>
      <c r="E90" s="20">
        <f t="shared" si="12"/>
        <v>0.04366027692727941</v>
      </c>
      <c r="F90" s="51">
        <v>149258</v>
      </c>
      <c r="G90" s="51">
        <f t="shared" si="18"/>
        <v>0.22352336749177368</v>
      </c>
      <c r="H90" s="51">
        <v>113135</v>
      </c>
      <c r="I90" s="51">
        <v>218135.1</v>
      </c>
      <c r="J90" s="51">
        <v>210862.3</v>
      </c>
      <c r="K90" s="51">
        <v>218135.1</v>
      </c>
      <c r="L90" s="51">
        <f t="shared" si="19"/>
        <v>0.47086878816535915</v>
      </c>
      <c r="M90" s="51">
        <v>206229.3</v>
      </c>
      <c r="N90" s="51">
        <f t="shared" si="20"/>
        <v>0.6086100090229404</v>
      </c>
      <c r="O90" s="51">
        <f t="shared" si="13"/>
        <v>56971.29999999999</v>
      </c>
      <c r="P90" s="51">
        <f t="shared" si="14"/>
        <v>-11905.800000000017</v>
      </c>
      <c r="Q90" s="51">
        <f t="shared" si="17"/>
        <v>-11905.800000000017</v>
      </c>
      <c r="R90" s="51">
        <v>206229.3</v>
      </c>
      <c r="S90" s="51">
        <f t="shared" si="21"/>
        <v>0.5995400948167317</v>
      </c>
      <c r="T90" s="51">
        <f t="shared" si="15"/>
        <v>0</v>
      </c>
      <c r="U90" s="51">
        <v>206229.3</v>
      </c>
      <c r="V90" s="51">
        <f t="shared" si="22"/>
        <v>0.5656655910599836</v>
      </c>
      <c r="W90" s="51">
        <f t="shared" si="16"/>
        <v>0</v>
      </c>
    </row>
    <row r="91" spans="1:23" ht="28.5" customHeight="1" hidden="1">
      <c r="A91" s="36" t="s">
        <v>64</v>
      </c>
      <c r="B91" s="6"/>
      <c r="C91" s="6"/>
      <c r="D91" s="6"/>
      <c r="E91" s="20">
        <f t="shared" si="12"/>
        <v>0</v>
      </c>
      <c r="F91" s="51"/>
      <c r="G91" s="51">
        <f t="shared" si="18"/>
        <v>0</v>
      </c>
      <c r="H91" s="51"/>
      <c r="I91" s="51"/>
      <c r="J91" s="51"/>
      <c r="K91" s="51"/>
      <c r="L91" s="51">
        <f t="shared" si="19"/>
        <v>0</v>
      </c>
      <c r="M91" s="51"/>
      <c r="N91" s="51">
        <f t="shared" si="20"/>
        <v>0</v>
      </c>
      <c r="O91" s="51">
        <f t="shared" si="13"/>
        <v>0</v>
      </c>
      <c r="P91" s="51">
        <f t="shared" si="14"/>
        <v>0</v>
      </c>
      <c r="Q91" s="51">
        <f t="shared" si="17"/>
        <v>0</v>
      </c>
      <c r="R91" s="51"/>
      <c r="S91" s="51">
        <f t="shared" si="21"/>
        <v>0</v>
      </c>
      <c r="T91" s="51">
        <f t="shared" si="15"/>
        <v>0</v>
      </c>
      <c r="U91" s="51"/>
      <c r="V91" s="51">
        <f t="shared" si="22"/>
        <v>0</v>
      </c>
      <c r="W91" s="51">
        <f t="shared" si="16"/>
        <v>0</v>
      </c>
    </row>
    <row r="92" spans="1:23" ht="31.5" hidden="1">
      <c r="A92" s="36" t="s">
        <v>65</v>
      </c>
      <c r="B92" s="6"/>
      <c r="C92" s="6"/>
      <c r="D92" s="6"/>
      <c r="E92" s="20">
        <f t="shared" si="12"/>
        <v>0</v>
      </c>
      <c r="F92" s="51"/>
      <c r="G92" s="51">
        <f t="shared" si="18"/>
        <v>0</v>
      </c>
      <c r="H92" s="51"/>
      <c r="I92" s="51"/>
      <c r="J92" s="51"/>
      <c r="K92" s="51"/>
      <c r="L92" s="51">
        <f t="shared" si="19"/>
        <v>0</v>
      </c>
      <c r="M92" s="51"/>
      <c r="N92" s="51">
        <f t="shared" si="20"/>
        <v>0</v>
      </c>
      <c r="O92" s="51">
        <f t="shared" si="13"/>
        <v>0</v>
      </c>
      <c r="P92" s="51">
        <f t="shared" si="14"/>
        <v>0</v>
      </c>
      <c r="Q92" s="51">
        <f t="shared" si="17"/>
        <v>0</v>
      </c>
      <c r="R92" s="51"/>
      <c r="S92" s="51">
        <f t="shared" si="21"/>
        <v>0</v>
      </c>
      <c r="T92" s="51">
        <f t="shared" si="15"/>
        <v>0</v>
      </c>
      <c r="U92" s="51"/>
      <c r="V92" s="51">
        <f t="shared" si="22"/>
        <v>0</v>
      </c>
      <c r="W92" s="51">
        <f t="shared" si="16"/>
        <v>0</v>
      </c>
    </row>
    <row r="93" spans="1:23" ht="16.5" customHeight="1">
      <c r="A93" s="36" t="s">
        <v>64</v>
      </c>
      <c r="B93" s="6"/>
      <c r="C93" s="6"/>
      <c r="D93" s="6">
        <v>18247</v>
      </c>
      <c r="E93" s="20">
        <f t="shared" si="12"/>
        <v>0.07706220478739287</v>
      </c>
      <c r="F93" s="51">
        <v>3446.7</v>
      </c>
      <c r="G93" s="51">
        <f t="shared" si="18"/>
        <v>0.005161652914643746</v>
      </c>
      <c r="H93" s="51"/>
      <c r="I93" s="51"/>
      <c r="J93" s="51">
        <v>10028.2</v>
      </c>
      <c r="K93" s="51">
        <v>6.5</v>
      </c>
      <c r="L93" s="51">
        <f t="shared" si="19"/>
        <v>1.4030970362288483E-05</v>
      </c>
      <c r="M93" s="51">
        <v>0</v>
      </c>
      <c r="N93" s="51">
        <f t="shared" si="20"/>
        <v>0</v>
      </c>
      <c r="O93" s="51">
        <f t="shared" si="13"/>
        <v>-3446.7</v>
      </c>
      <c r="P93" s="51">
        <f t="shared" si="14"/>
        <v>0</v>
      </c>
      <c r="Q93" s="51">
        <f t="shared" si="17"/>
        <v>-6.5</v>
      </c>
      <c r="R93" s="51">
        <v>0</v>
      </c>
      <c r="S93" s="51">
        <f t="shared" si="21"/>
        <v>0</v>
      </c>
      <c r="T93" s="51">
        <f t="shared" si="15"/>
        <v>0</v>
      </c>
      <c r="U93" s="51">
        <v>0</v>
      </c>
      <c r="V93" s="51">
        <f t="shared" si="22"/>
        <v>0</v>
      </c>
      <c r="W93" s="51">
        <f t="shared" si="16"/>
        <v>0</v>
      </c>
    </row>
    <row r="94" spans="1:23" ht="63" hidden="1">
      <c r="A94" s="37" t="s">
        <v>66</v>
      </c>
      <c r="B94" s="6"/>
      <c r="C94" s="6"/>
      <c r="D94" s="6"/>
      <c r="E94" s="20">
        <f t="shared" si="12"/>
        <v>0</v>
      </c>
      <c r="F94" s="51"/>
      <c r="G94" s="51">
        <f t="shared" si="18"/>
        <v>0</v>
      </c>
      <c r="H94" s="51"/>
      <c r="I94" s="51"/>
      <c r="J94" s="51"/>
      <c r="K94" s="51"/>
      <c r="L94" s="51">
        <f t="shared" si="19"/>
        <v>0</v>
      </c>
      <c r="M94" s="51"/>
      <c r="N94" s="51">
        <f t="shared" si="20"/>
        <v>0</v>
      </c>
      <c r="O94" s="51">
        <f t="shared" si="13"/>
        <v>0</v>
      </c>
      <c r="P94" s="51">
        <f t="shared" si="14"/>
        <v>0</v>
      </c>
      <c r="Q94" s="51">
        <f t="shared" si="17"/>
        <v>0</v>
      </c>
      <c r="R94" s="51"/>
      <c r="S94" s="51">
        <f t="shared" si="21"/>
        <v>0</v>
      </c>
      <c r="T94" s="51">
        <f t="shared" si="15"/>
        <v>0</v>
      </c>
      <c r="U94" s="51"/>
      <c r="V94" s="51">
        <f t="shared" si="22"/>
        <v>0</v>
      </c>
      <c r="W94" s="51">
        <f t="shared" si="16"/>
        <v>0</v>
      </c>
    </row>
    <row r="95" spans="1:23" ht="31.5" hidden="1">
      <c r="A95" s="37" t="s">
        <v>67</v>
      </c>
      <c r="B95" s="6"/>
      <c r="C95" s="6"/>
      <c r="D95" s="6"/>
      <c r="E95" s="20">
        <f aca="true" t="shared" si="23" ref="E95:E158">D95/23678274*100</f>
        <v>0</v>
      </c>
      <c r="F95" s="51"/>
      <c r="G95" s="51">
        <f t="shared" si="18"/>
        <v>0</v>
      </c>
      <c r="H95" s="51"/>
      <c r="I95" s="51"/>
      <c r="J95" s="51"/>
      <c r="K95" s="51"/>
      <c r="L95" s="51">
        <f t="shared" si="19"/>
        <v>0</v>
      </c>
      <c r="M95" s="51"/>
      <c r="N95" s="51">
        <f t="shared" si="20"/>
        <v>0</v>
      </c>
      <c r="O95" s="51">
        <f t="shared" si="13"/>
        <v>0</v>
      </c>
      <c r="P95" s="51">
        <f t="shared" si="14"/>
        <v>0</v>
      </c>
      <c r="Q95" s="51">
        <f t="shared" si="17"/>
        <v>0</v>
      </c>
      <c r="R95" s="51"/>
      <c r="S95" s="51">
        <f t="shared" si="21"/>
        <v>0</v>
      </c>
      <c r="T95" s="51">
        <f t="shared" si="15"/>
        <v>0</v>
      </c>
      <c r="U95" s="51"/>
      <c r="V95" s="51">
        <f t="shared" si="22"/>
        <v>0</v>
      </c>
      <c r="W95" s="51">
        <f t="shared" si="16"/>
        <v>0</v>
      </c>
    </row>
    <row r="96" spans="1:23" ht="47.25" hidden="1">
      <c r="A96" s="37" t="s">
        <v>68</v>
      </c>
      <c r="B96" s="6"/>
      <c r="C96" s="6"/>
      <c r="D96" s="6"/>
      <c r="E96" s="20">
        <f t="shared" si="23"/>
        <v>0</v>
      </c>
      <c r="F96" s="51"/>
      <c r="G96" s="51">
        <f t="shared" si="18"/>
        <v>0</v>
      </c>
      <c r="H96" s="51"/>
      <c r="I96" s="51"/>
      <c r="J96" s="51"/>
      <c r="K96" s="51"/>
      <c r="L96" s="51">
        <f t="shared" si="19"/>
        <v>0</v>
      </c>
      <c r="M96" s="51"/>
      <c r="N96" s="51">
        <f t="shared" si="20"/>
        <v>0</v>
      </c>
      <c r="O96" s="51">
        <f t="shared" si="13"/>
        <v>0</v>
      </c>
      <c r="P96" s="51">
        <f t="shared" si="14"/>
        <v>0</v>
      </c>
      <c r="Q96" s="51">
        <f t="shared" si="17"/>
        <v>0</v>
      </c>
      <c r="R96" s="51"/>
      <c r="S96" s="51">
        <f t="shared" si="21"/>
        <v>0</v>
      </c>
      <c r="T96" s="51">
        <f t="shared" si="15"/>
        <v>0</v>
      </c>
      <c r="U96" s="51"/>
      <c r="V96" s="51">
        <f t="shared" si="22"/>
        <v>0</v>
      </c>
      <c r="W96" s="51">
        <f t="shared" si="16"/>
        <v>0</v>
      </c>
    </row>
    <row r="97" spans="1:23" ht="47.25" hidden="1">
      <c r="A97" s="37" t="s">
        <v>69</v>
      </c>
      <c r="B97" s="6"/>
      <c r="C97" s="6"/>
      <c r="D97" s="6"/>
      <c r="E97" s="20">
        <f t="shared" si="23"/>
        <v>0</v>
      </c>
      <c r="F97" s="51"/>
      <c r="G97" s="51">
        <f t="shared" si="18"/>
        <v>0</v>
      </c>
      <c r="H97" s="51"/>
      <c r="I97" s="51"/>
      <c r="J97" s="51"/>
      <c r="K97" s="51"/>
      <c r="L97" s="51">
        <f t="shared" si="19"/>
        <v>0</v>
      </c>
      <c r="M97" s="51"/>
      <c r="N97" s="51">
        <f t="shared" si="20"/>
        <v>0</v>
      </c>
      <c r="O97" s="51">
        <f t="shared" si="13"/>
        <v>0</v>
      </c>
      <c r="P97" s="51">
        <f t="shared" si="14"/>
        <v>0</v>
      </c>
      <c r="Q97" s="51">
        <f t="shared" si="17"/>
        <v>0</v>
      </c>
      <c r="R97" s="51"/>
      <c r="S97" s="51">
        <f t="shared" si="21"/>
        <v>0</v>
      </c>
      <c r="T97" s="51">
        <f t="shared" si="15"/>
        <v>0</v>
      </c>
      <c r="U97" s="51"/>
      <c r="V97" s="51">
        <f t="shared" si="22"/>
        <v>0</v>
      </c>
      <c r="W97" s="51">
        <f t="shared" si="16"/>
        <v>0</v>
      </c>
    </row>
    <row r="98" spans="1:23" ht="15.75" hidden="1">
      <c r="A98" s="37" t="s">
        <v>70</v>
      </c>
      <c r="B98" s="6"/>
      <c r="C98" s="6"/>
      <c r="D98" s="6"/>
      <c r="E98" s="20">
        <f t="shared" si="23"/>
        <v>0</v>
      </c>
      <c r="F98" s="51"/>
      <c r="G98" s="51">
        <f t="shared" si="18"/>
        <v>0</v>
      </c>
      <c r="H98" s="51"/>
      <c r="I98" s="51"/>
      <c r="J98" s="51"/>
      <c r="K98" s="51"/>
      <c r="L98" s="51">
        <f t="shared" si="19"/>
        <v>0</v>
      </c>
      <c r="M98" s="51"/>
      <c r="N98" s="51">
        <f t="shared" si="20"/>
        <v>0</v>
      </c>
      <c r="O98" s="51">
        <f t="shared" si="13"/>
        <v>0</v>
      </c>
      <c r="P98" s="51">
        <f t="shared" si="14"/>
        <v>0</v>
      </c>
      <c r="Q98" s="51">
        <f t="shared" si="17"/>
        <v>0</v>
      </c>
      <c r="R98" s="51"/>
      <c r="S98" s="51">
        <f t="shared" si="21"/>
        <v>0</v>
      </c>
      <c r="T98" s="51">
        <f t="shared" si="15"/>
        <v>0</v>
      </c>
      <c r="U98" s="51"/>
      <c r="V98" s="51">
        <f t="shared" si="22"/>
        <v>0</v>
      </c>
      <c r="W98" s="51">
        <f t="shared" si="16"/>
        <v>0</v>
      </c>
    </row>
    <row r="99" spans="1:23" ht="47.25" hidden="1">
      <c r="A99" s="37" t="s">
        <v>71</v>
      </c>
      <c r="B99" s="6"/>
      <c r="C99" s="6"/>
      <c r="D99" s="6"/>
      <c r="E99" s="20">
        <f t="shared" si="23"/>
        <v>0</v>
      </c>
      <c r="F99" s="51"/>
      <c r="G99" s="51">
        <f t="shared" si="18"/>
        <v>0</v>
      </c>
      <c r="H99" s="51"/>
      <c r="I99" s="51"/>
      <c r="J99" s="51"/>
      <c r="K99" s="51"/>
      <c r="L99" s="51">
        <f t="shared" si="19"/>
        <v>0</v>
      </c>
      <c r="M99" s="51"/>
      <c r="N99" s="51">
        <f t="shared" si="20"/>
        <v>0</v>
      </c>
      <c r="O99" s="51">
        <f t="shared" si="13"/>
        <v>0</v>
      </c>
      <c r="P99" s="51">
        <f t="shared" si="14"/>
        <v>0</v>
      </c>
      <c r="Q99" s="51">
        <f t="shared" si="17"/>
        <v>0</v>
      </c>
      <c r="R99" s="51"/>
      <c r="S99" s="51">
        <f t="shared" si="21"/>
        <v>0</v>
      </c>
      <c r="T99" s="51">
        <f t="shared" si="15"/>
        <v>0</v>
      </c>
      <c r="U99" s="51"/>
      <c r="V99" s="51">
        <f t="shared" si="22"/>
        <v>0</v>
      </c>
      <c r="W99" s="51">
        <f t="shared" si="16"/>
        <v>0</v>
      </c>
    </row>
    <row r="100" spans="1:23" ht="15.75" hidden="1">
      <c r="A100" s="37"/>
      <c r="B100" s="6"/>
      <c r="C100" s="6"/>
      <c r="D100" s="6"/>
      <c r="E100" s="20">
        <f t="shared" si="23"/>
        <v>0</v>
      </c>
      <c r="F100" s="51"/>
      <c r="G100" s="51">
        <f t="shared" si="18"/>
        <v>0</v>
      </c>
      <c r="H100" s="51"/>
      <c r="I100" s="51"/>
      <c r="J100" s="51"/>
      <c r="K100" s="51"/>
      <c r="L100" s="51">
        <f t="shared" si="19"/>
        <v>0</v>
      </c>
      <c r="M100" s="51"/>
      <c r="N100" s="51">
        <f t="shared" si="20"/>
        <v>0</v>
      </c>
      <c r="O100" s="51">
        <f t="shared" si="13"/>
        <v>0</v>
      </c>
      <c r="P100" s="51">
        <f t="shared" si="14"/>
        <v>0</v>
      </c>
      <c r="Q100" s="51">
        <f t="shared" si="17"/>
        <v>0</v>
      </c>
      <c r="R100" s="51"/>
      <c r="S100" s="51">
        <f t="shared" si="21"/>
        <v>0</v>
      </c>
      <c r="T100" s="51">
        <f t="shared" si="15"/>
        <v>0</v>
      </c>
      <c r="U100" s="51"/>
      <c r="V100" s="51">
        <f t="shared" si="22"/>
        <v>0</v>
      </c>
      <c r="W100" s="51">
        <f t="shared" si="16"/>
        <v>0</v>
      </c>
    </row>
    <row r="101" spans="1:23" ht="15.75" hidden="1">
      <c r="A101" s="37" t="s">
        <v>72</v>
      </c>
      <c r="B101" s="6"/>
      <c r="C101" s="6"/>
      <c r="D101" s="6"/>
      <c r="E101" s="20">
        <f t="shared" si="23"/>
        <v>0</v>
      </c>
      <c r="F101" s="51"/>
      <c r="G101" s="51">
        <f t="shared" si="18"/>
        <v>0</v>
      </c>
      <c r="H101" s="51"/>
      <c r="I101" s="51"/>
      <c r="J101" s="51"/>
      <c r="K101" s="51"/>
      <c r="L101" s="51">
        <f t="shared" si="19"/>
        <v>0</v>
      </c>
      <c r="M101" s="51"/>
      <c r="N101" s="51">
        <f t="shared" si="20"/>
        <v>0</v>
      </c>
      <c r="O101" s="51">
        <f t="shared" si="13"/>
        <v>0</v>
      </c>
      <c r="P101" s="51">
        <f t="shared" si="14"/>
        <v>0</v>
      </c>
      <c r="Q101" s="51">
        <f t="shared" si="17"/>
        <v>0</v>
      </c>
      <c r="R101" s="51"/>
      <c r="S101" s="51">
        <f t="shared" si="21"/>
        <v>0</v>
      </c>
      <c r="T101" s="51">
        <f t="shared" si="15"/>
        <v>0</v>
      </c>
      <c r="U101" s="51"/>
      <c r="V101" s="51">
        <f t="shared" si="22"/>
        <v>0</v>
      </c>
      <c r="W101" s="51">
        <f t="shared" si="16"/>
        <v>0</v>
      </c>
    </row>
    <row r="102" spans="1:23" ht="15.75" hidden="1">
      <c r="A102" s="39" t="s">
        <v>73</v>
      </c>
      <c r="B102" s="6"/>
      <c r="C102" s="6"/>
      <c r="D102" s="6"/>
      <c r="E102" s="20">
        <f t="shared" si="23"/>
        <v>0</v>
      </c>
      <c r="F102" s="51"/>
      <c r="G102" s="51">
        <f t="shared" si="18"/>
        <v>0</v>
      </c>
      <c r="H102" s="51"/>
      <c r="I102" s="51"/>
      <c r="J102" s="51"/>
      <c r="K102" s="51"/>
      <c r="L102" s="51">
        <f t="shared" si="19"/>
        <v>0</v>
      </c>
      <c r="M102" s="51"/>
      <c r="N102" s="51">
        <f t="shared" si="20"/>
        <v>0</v>
      </c>
      <c r="O102" s="51">
        <f t="shared" si="13"/>
        <v>0</v>
      </c>
      <c r="P102" s="51">
        <f t="shared" si="14"/>
        <v>0</v>
      </c>
      <c r="Q102" s="51">
        <f t="shared" si="17"/>
        <v>0</v>
      </c>
      <c r="R102" s="51"/>
      <c r="S102" s="51">
        <f t="shared" si="21"/>
        <v>0</v>
      </c>
      <c r="T102" s="51">
        <f t="shared" si="15"/>
        <v>0</v>
      </c>
      <c r="U102" s="51"/>
      <c r="V102" s="51">
        <f t="shared" si="22"/>
        <v>0</v>
      </c>
      <c r="W102" s="51">
        <f t="shared" si="16"/>
        <v>0</v>
      </c>
    </row>
    <row r="103" spans="1:23" ht="63" hidden="1">
      <c r="A103" s="40" t="s">
        <v>74</v>
      </c>
      <c r="B103" s="6"/>
      <c r="C103" s="6"/>
      <c r="D103" s="6"/>
      <c r="E103" s="20">
        <f t="shared" si="23"/>
        <v>0</v>
      </c>
      <c r="F103" s="51"/>
      <c r="G103" s="51">
        <f t="shared" si="18"/>
        <v>0</v>
      </c>
      <c r="H103" s="51"/>
      <c r="I103" s="51"/>
      <c r="J103" s="51"/>
      <c r="K103" s="51"/>
      <c r="L103" s="51">
        <f t="shared" si="19"/>
        <v>0</v>
      </c>
      <c r="M103" s="51"/>
      <c r="N103" s="51">
        <f t="shared" si="20"/>
        <v>0</v>
      </c>
      <c r="O103" s="51">
        <f t="shared" si="13"/>
        <v>0</v>
      </c>
      <c r="P103" s="51">
        <f t="shared" si="14"/>
        <v>0</v>
      </c>
      <c r="Q103" s="51">
        <f t="shared" si="17"/>
        <v>0</v>
      </c>
      <c r="R103" s="51"/>
      <c r="S103" s="51">
        <f t="shared" si="21"/>
        <v>0</v>
      </c>
      <c r="T103" s="51">
        <f t="shared" si="15"/>
        <v>0</v>
      </c>
      <c r="U103" s="51"/>
      <c r="V103" s="51">
        <f t="shared" si="22"/>
        <v>0</v>
      </c>
      <c r="W103" s="51">
        <f t="shared" si="16"/>
        <v>0</v>
      </c>
    </row>
    <row r="104" spans="1:23" ht="31.5" customHeight="1" hidden="1">
      <c r="A104" s="41" t="s">
        <v>75</v>
      </c>
      <c r="B104" s="6"/>
      <c r="C104" s="6"/>
      <c r="D104" s="6"/>
      <c r="E104" s="20">
        <f t="shared" si="23"/>
        <v>0</v>
      </c>
      <c r="F104" s="51"/>
      <c r="G104" s="51">
        <f t="shared" si="18"/>
        <v>0</v>
      </c>
      <c r="H104" s="51"/>
      <c r="I104" s="51"/>
      <c r="J104" s="51"/>
      <c r="K104" s="51"/>
      <c r="L104" s="51">
        <f t="shared" si="19"/>
        <v>0</v>
      </c>
      <c r="M104" s="51"/>
      <c r="N104" s="51">
        <f t="shared" si="20"/>
        <v>0</v>
      </c>
      <c r="O104" s="51">
        <f t="shared" si="13"/>
        <v>0</v>
      </c>
      <c r="P104" s="51">
        <f t="shared" si="14"/>
        <v>0</v>
      </c>
      <c r="Q104" s="51">
        <f t="shared" si="17"/>
        <v>0</v>
      </c>
      <c r="R104" s="51"/>
      <c r="S104" s="51">
        <f t="shared" si="21"/>
        <v>0</v>
      </c>
      <c r="T104" s="51">
        <f t="shared" si="15"/>
        <v>0</v>
      </c>
      <c r="U104" s="51"/>
      <c r="V104" s="51">
        <f t="shared" si="22"/>
        <v>0</v>
      </c>
      <c r="W104" s="51">
        <f t="shared" si="16"/>
        <v>0</v>
      </c>
    </row>
    <row r="105" spans="1:23" ht="28.5" customHeight="1" hidden="1">
      <c r="A105" s="41" t="s">
        <v>76</v>
      </c>
      <c r="B105" s="6"/>
      <c r="C105" s="6">
        <v>-90267</v>
      </c>
      <c r="D105" s="6"/>
      <c r="E105" s="20">
        <f t="shared" si="23"/>
        <v>0</v>
      </c>
      <c r="F105" s="51"/>
      <c r="G105" s="51">
        <f t="shared" si="18"/>
        <v>0</v>
      </c>
      <c r="H105" s="51"/>
      <c r="I105" s="51"/>
      <c r="J105" s="51"/>
      <c r="K105" s="51"/>
      <c r="L105" s="51">
        <f t="shared" si="19"/>
        <v>0</v>
      </c>
      <c r="M105" s="51"/>
      <c r="N105" s="51">
        <f t="shared" si="20"/>
        <v>0</v>
      </c>
      <c r="O105" s="51">
        <f t="shared" si="13"/>
        <v>0</v>
      </c>
      <c r="P105" s="51">
        <f t="shared" si="14"/>
        <v>0</v>
      </c>
      <c r="Q105" s="51">
        <f t="shared" si="17"/>
        <v>0</v>
      </c>
      <c r="R105" s="51"/>
      <c r="S105" s="51">
        <f t="shared" si="21"/>
        <v>0</v>
      </c>
      <c r="T105" s="51">
        <f t="shared" si="15"/>
        <v>0</v>
      </c>
      <c r="U105" s="51"/>
      <c r="V105" s="51">
        <f t="shared" si="22"/>
        <v>0</v>
      </c>
      <c r="W105" s="51">
        <f t="shared" si="16"/>
        <v>0</v>
      </c>
    </row>
    <row r="106" spans="1:23" ht="19.5" customHeight="1" hidden="1">
      <c r="A106" s="42" t="s">
        <v>72</v>
      </c>
      <c r="B106" s="10">
        <f>B108+B113+B146+B177+B186+B189</f>
        <v>0</v>
      </c>
      <c r="C106" s="10">
        <f>C108+C113+C146+C177+C186+C189</f>
        <v>0</v>
      </c>
      <c r="D106" s="10"/>
      <c r="E106" s="20">
        <f t="shared" si="23"/>
        <v>0</v>
      </c>
      <c r="F106" s="62"/>
      <c r="G106" s="51">
        <f t="shared" si="18"/>
        <v>0</v>
      </c>
      <c r="H106" s="62">
        <f>H108+H113+H146+H177+H186+H189</f>
        <v>9787898</v>
      </c>
      <c r="I106" s="51"/>
      <c r="J106" s="51"/>
      <c r="K106" s="62"/>
      <c r="L106" s="51">
        <f t="shared" si="19"/>
        <v>0</v>
      </c>
      <c r="M106" s="62">
        <f>M108+M113+M146+M177+M186+M189</f>
        <v>9787898</v>
      </c>
      <c r="N106" s="51">
        <f t="shared" si="20"/>
        <v>28.88538481241812</v>
      </c>
      <c r="O106" s="51">
        <f t="shared" si="13"/>
        <v>9787898</v>
      </c>
      <c r="P106" s="51">
        <f t="shared" si="14"/>
        <v>9787898</v>
      </c>
      <c r="Q106" s="51">
        <f t="shared" si="17"/>
        <v>9787898</v>
      </c>
      <c r="R106" s="51"/>
      <c r="S106" s="51">
        <f t="shared" si="21"/>
        <v>0</v>
      </c>
      <c r="T106" s="51">
        <f t="shared" si="15"/>
        <v>-9787898</v>
      </c>
      <c r="U106" s="51"/>
      <c r="V106" s="51">
        <f t="shared" si="22"/>
        <v>0</v>
      </c>
      <c r="W106" s="51">
        <f t="shared" si="16"/>
        <v>-9787898</v>
      </c>
    </row>
    <row r="107" spans="1:23" ht="31.5" customHeight="1" hidden="1">
      <c r="A107" s="41" t="s">
        <v>77</v>
      </c>
      <c r="B107" s="7">
        <f>B108+B113+B146+B177+B186</f>
        <v>0</v>
      </c>
      <c r="C107" s="7">
        <f>C108+C113+C146+C177+C186</f>
        <v>0</v>
      </c>
      <c r="D107" s="7"/>
      <c r="E107" s="20">
        <f t="shared" si="23"/>
        <v>0</v>
      </c>
      <c r="F107" s="58"/>
      <c r="G107" s="51">
        <f t="shared" si="18"/>
        <v>0</v>
      </c>
      <c r="H107" s="58">
        <f>H108+H113+H146+H177+H186</f>
        <v>9787898</v>
      </c>
      <c r="I107" s="51"/>
      <c r="J107" s="51"/>
      <c r="K107" s="58"/>
      <c r="L107" s="51">
        <f t="shared" si="19"/>
        <v>0</v>
      </c>
      <c r="M107" s="58">
        <f>M108+M113+M146+M177+M186</f>
        <v>9787898</v>
      </c>
      <c r="N107" s="51">
        <f t="shared" si="20"/>
        <v>28.88538481241812</v>
      </c>
      <c r="O107" s="51">
        <f t="shared" si="13"/>
        <v>9787898</v>
      </c>
      <c r="P107" s="51">
        <f t="shared" si="14"/>
        <v>9787898</v>
      </c>
      <c r="Q107" s="51">
        <f t="shared" si="17"/>
        <v>9787898</v>
      </c>
      <c r="R107" s="51"/>
      <c r="S107" s="51">
        <f t="shared" si="21"/>
        <v>0</v>
      </c>
      <c r="T107" s="51">
        <f t="shared" si="15"/>
        <v>-9787898</v>
      </c>
      <c r="U107" s="51"/>
      <c r="V107" s="51">
        <f t="shared" si="22"/>
        <v>0</v>
      </c>
      <c r="W107" s="51">
        <f t="shared" si="16"/>
        <v>-9787898</v>
      </c>
    </row>
    <row r="108" spans="1:23" ht="30" customHeight="1" hidden="1">
      <c r="A108" s="43" t="s">
        <v>78</v>
      </c>
      <c r="B108" s="32">
        <f>B109+B111</f>
        <v>0</v>
      </c>
      <c r="C108" s="32">
        <f>C109+C111</f>
        <v>0</v>
      </c>
      <c r="D108" s="32"/>
      <c r="E108" s="20">
        <f t="shared" si="23"/>
        <v>0</v>
      </c>
      <c r="F108" s="63"/>
      <c r="G108" s="51">
        <f t="shared" si="18"/>
        <v>0</v>
      </c>
      <c r="H108" s="63">
        <f>H109+H111+H112</f>
        <v>6549177</v>
      </c>
      <c r="I108" s="51"/>
      <c r="J108" s="51"/>
      <c r="K108" s="63"/>
      <c r="L108" s="51">
        <f t="shared" si="19"/>
        <v>0</v>
      </c>
      <c r="M108" s="63">
        <f>M109+M111+M112</f>
        <v>6549177</v>
      </c>
      <c r="N108" s="51">
        <f t="shared" si="20"/>
        <v>19.32748970715041</v>
      </c>
      <c r="O108" s="51">
        <f t="shared" si="13"/>
        <v>6549177</v>
      </c>
      <c r="P108" s="51">
        <f t="shared" si="14"/>
        <v>6549177</v>
      </c>
      <c r="Q108" s="51">
        <f t="shared" si="17"/>
        <v>6549177</v>
      </c>
      <c r="R108" s="51"/>
      <c r="S108" s="51">
        <f t="shared" si="21"/>
        <v>0</v>
      </c>
      <c r="T108" s="51">
        <f t="shared" si="15"/>
        <v>-6549177</v>
      </c>
      <c r="U108" s="51"/>
      <c r="V108" s="51">
        <f t="shared" si="22"/>
        <v>0</v>
      </c>
      <c r="W108" s="51">
        <f t="shared" si="16"/>
        <v>-6549177</v>
      </c>
    </row>
    <row r="109" spans="1:23" ht="27" customHeight="1" hidden="1">
      <c r="A109" s="41" t="s">
        <v>79</v>
      </c>
      <c r="B109" s="11"/>
      <c r="C109" s="11"/>
      <c r="D109" s="11"/>
      <c r="E109" s="20">
        <f t="shared" si="23"/>
        <v>0</v>
      </c>
      <c r="F109" s="64"/>
      <c r="G109" s="51">
        <f t="shared" si="18"/>
        <v>0</v>
      </c>
      <c r="H109" s="64">
        <v>6236861</v>
      </c>
      <c r="I109" s="51"/>
      <c r="J109" s="51"/>
      <c r="K109" s="64"/>
      <c r="L109" s="51">
        <f t="shared" si="19"/>
        <v>0</v>
      </c>
      <c r="M109" s="64">
        <v>6236861</v>
      </c>
      <c r="N109" s="51">
        <f t="shared" si="20"/>
        <v>18.405803779990645</v>
      </c>
      <c r="O109" s="51">
        <f t="shared" si="13"/>
        <v>6236861</v>
      </c>
      <c r="P109" s="51">
        <f t="shared" si="14"/>
        <v>6236861</v>
      </c>
      <c r="Q109" s="51">
        <f t="shared" si="17"/>
        <v>6236861</v>
      </c>
      <c r="R109" s="51"/>
      <c r="S109" s="51">
        <f t="shared" si="21"/>
        <v>0</v>
      </c>
      <c r="T109" s="51">
        <f t="shared" si="15"/>
        <v>-6236861</v>
      </c>
      <c r="U109" s="51"/>
      <c r="V109" s="51">
        <f t="shared" si="22"/>
        <v>0</v>
      </c>
      <c r="W109" s="51">
        <f t="shared" si="16"/>
        <v>-6236861</v>
      </c>
    </row>
    <row r="110" spans="1:23" ht="32.25" customHeight="1" hidden="1">
      <c r="A110" s="41" t="s">
        <v>169</v>
      </c>
      <c r="B110" s="11"/>
      <c r="C110" s="11"/>
      <c r="D110" s="11"/>
      <c r="E110" s="20">
        <f t="shared" si="23"/>
        <v>0</v>
      </c>
      <c r="F110" s="64"/>
      <c r="G110" s="51">
        <f t="shared" si="18"/>
        <v>0</v>
      </c>
      <c r="H110" s="64">
        <f>H109</f>
        <v>6236861</v>
      </c>
      <c r="I110" s="51"/>
      <c r="J110" s="51"/>
      <c r="K110" s="64"/>
      <c r="L110" s="51">
        <f t="shared" si="19"/>
        <v>0</v>
      </c>
      <c r="M110" s="64">
        <f>M109</f>
        <v>6236861</v>
      </c>
      <c r="N110" s="51">
        <f t="shared" si="20"/>
        <v>18.405803779990645</v>
      </c>
      <c r="O110" s="51">
        <f t="shared" si="13"/>
        <v>6236861</v>
      </c>
      <c r="P110" s="51">
        <f t="shared" si="14"/>
        <v>6236861</v>
      </c>
      <c r="Q110" s="51">
        <f t="shared" si="17"/>
        <v>6236861</v>
      </c>
      <c r="R110" s="51"/>
      <c r="S110" s="51">
        <f t="shared" si="21"/>
        <v>0</v>
      </c>
      <c r="T110" s="51">
        <f t="shared" si="15"/>
        <v>-6236861</v>
      </c>
      <c r="U110" s="51"/>
      <c r="V110" s="51">
        <f t="shared" si="22"/>
        <v>0</v>
      </c>
      <c r="W110" s="51">
        <f t="shared" si="16"/>
        <v>-6236861</v>
      </c>
    </row>
    <row r="111" spans="1:23" ht="47.25" customHeight="1" hidden="1">
      <c r="A111" s="41" t="s">
        <v>80</v>
      </c>
      <c r="B111" s="11"/>
      <c r="C111" s="11"/>
      <c r="D111" s="11"/>
      <c r="E111" s="20">
        <f t="shared" si="23"/>
        <v>0</v>
      </c>
      <c r="F111" s="64"/>
      <c r="G111" s="51">
        <f t="shared" si="18"/>
        <v>0</v>
      </c>
      <c r="H111" s="64">
        <v>114545</v>
      </c>
      <c r="I111" s="51"/>
      <c r="J111" s="51"/>
      <c r="K111" s="64"/>
      <c r="L111" s="51">
        <f t="shared" si="19"/>
        <v>0</v>
      </c>
      <c r="M111" s="64">
        <v>114545</v>
      </c>
      <c r="N111" s="51">
        <f t="shared" si="20"/>
        <v>0.3380374829548115</v>
      </c>
      <c r="O111" s="51">
        <f t="shared" si="13"/>
        <v>114545</v>
      </c>
      <c r="P111" s="51">
        <f t="shared" si="14"/>
        <v>114545</v>
      </c>
      <c r="Q111" s="51">
        <f t="shared" si="17"/>
        <v>114545</v>
      </c>
      <c r="R111" s="51"/>
      <c r="S111" s="51">
        <f t="shared" si="21"/>
        <v>0</v>
      </c>
      <c r="T111" s="51">
        <f t="shared" si="15"/>
        <v>-114545</v>
      </c>
      <c r="U111" s="51"/>
      <c r="V111" s="51">
        <f t="shared" si="22"/>
        <v>0</v>
      </c>
      <c r="W111" s="51">
        <f t="shared" si="16"/>
        <v>-114545</v>
      </c>
    </row>
    <row r="112" spans="1:23" ht="47.25" customHeight="1" hidden="1">
      <c r="A112" s="41" t="s">
        <v>81</v>
      </c>
      <c r="B112" s="11"/>
      <c r="C112" s="11"/>
      <c r="D112" s="11"/>
      <c r="E112" s="20">
        <f t="shared" si="23"/>
        <v>0</v>
      </c>
      <c r="F112" s="64"/>
      <c r="G112" s="51">
        <f t="shared" si="18"/>
        <v>0</v>
      </c>
      <c r="H112" s="64">
        <v>197771</v>
      </c>
      <c r="I112" s="51"/>
      <c r="J112" s="51"/>
      <c r="K112" s="64"/>
      <c r="L112" s="51">
        <f t="shared" si="19"/>
        <v>0</v>
      </c>
      <c r="M112" s="64">
        <v>197771</v>
      </c>
      <c r="N112" s="51">
        <f t="shared" si="20"/>
        <v>0.5836484442049502</v>
      </c>
      <c r="O112" s="51">
        <f t="shared" si="13"/>
        <v>197771</v>
      </c>
      <c r="P112" s="51">
        <f t="shared" si="14"/>
        <v>197771</v>
      </c>
      <c r="Q112" s="51">
        <f t="shared" si="17"/>
        <v>197771</v>
      </c>
      <c r="R112" s="51"/>
      <c r="S112" s="51">
        <f t="shared" si="21"/>
        <v>0</v>
      </c>
      <c r="T112" s="51">
        <f t="shared" si="15"/>
        <v>-197771</v>
      </c>
      <c r="U112" s="51"/>
      <c r="V112" s="51">
        <f t="shared" si="22"/>
        <v>0</v>
      </c>
      <c r="W112" s="51">
        <f t="shared" si="16"/>
        <v>-197771</v>
      </c>
    </row>
    <row r="113" spans="1:23" ht="43.5" customHeight="1" hidden="1">
      <c r="A113" s="43" t="s">
        <v>82</v>
      </c>
      <c r="B113" s="32">
        <f>SUM(B114:B143)</f>
        <v>0</v>
      </c>
      <c r="C113" s="32">
        <f>SUM(C114:C143)</f>
        <v>0</v>
      </c>
      <c r="D113" s="32"/>
      <c r="E113" s="20">
        <f t="shared" si="23"/>
        <v>0</v>
      </c>
      <c r="F113" s="63"/>
      <c r="G113" s="51">
        <f t="shared" si="18"/>
        <v>0</v>
      </c>
      <c r="H113" s="63">
        <f>H115+H120+H121+H122+H126+H130+H138+H139+H140+H145</f>
        <v>684245</v>
      </c>
      <c r="I113" s="51"/>
      <c r="J113" s="51"/>
      <c r="K113" s="63"/>
      <c r="L113" s="51">
        <f t="shared" si="19"/>
        <v>0</v>
      </c>
      <c r="M113" s="63">
        <f>M115+M120+M121+M122+M126+M130+M138+M139+M140+M145</f>
        <v>684245</v>
      </c>
      <c r="N113" s="51">
        <f t="shared" si="20"/>
        <v>2.019297721632677</v>
      </c>
      <c r="O113" s="51">
        <f t="shared" si="13"/>
        <v>684245</v>
      </c>
      <c r="P113" s="51">
        <f t="shared" si="14"/>
        <v>684245</v>
      </c>
      <c r="Q113" s="51">
        <f t="shared" si="17"/>
        <v>684245</v>
      </c>
      <c r="R113" s="51"/>
      <c r="S113" s="51">
        <f t="shared" si="21"/>
        <v>0</v>
      </c>
      <c r="T113" s="51">
        <f t="shared" si="15"/>
        <v>-684245</v>
      </c>
      <c r="U113" s="51"/>
      <c r="V113" s="51">
        <f t="shared" si="22"/>
        <v>0</v>
      </c>
      <c r="W113" s="51">
        <f t="shared" si="16"/>
        <v>-684245</v>
      </c>
    </row>
    <row r="114" spans="1:23" ht="63.75" customHeight="1" hidden="1">
      <c r="A114" s="41" t="s">
        <v>83</v>
      </c>
      <c r="B114" s="11"/>
      <c r="C114" s="11"/>
      <c r="D114" s="11"/>
      <c r="E114" s="20">
        <f t="shared" si="23"/>
        <v>0</v>
      </c>
      <c r="F114" s="64"/>
      <c r="G114" s="51">
        <f t="shared" si="18"/>
        <v>0</v>
      </c>
      <c r="H114" s="64"/>
      <c r="I114" s="51"/>
      <c r="J114" s="51"/>
      <c r="K114" s="64"/>
      <c r="L114" s="51">
        <f t="shared" si="19"/>
        <v>0</v>
      </c>
      <c r="M114" s="64"/>
      <c r="N114" s="51">
        <f t="shared" si="20"/>
        <v>0</v>
      </c>
      <c r="O114" s="51">
        <f t="shared" si="13"/>
        <v>0</v>
      </c>
      <c r="P114" s="51">
        <f t="shared" si="14"/>
        <v>0</v>
      </c>
      <c r="Q114" s="51">
        <f t="shared" si="17"/>
        <v>0</v>
      </c>
      <c r="R114" s="51"/>
      <c r="S114" s="51">
        <f t="shared" si="21"/>
        <v>0</v>
      </c>
      <c r="T114" s="51">
        <f t="shared" si="15"/>
        <v>0</v>
      </c>
      <c r="U114" s="51"/>
      <c r="V114" s="51">
        <f t="shared" si="22"/>
        <v>0</v>
      </c>
      <c r="W114" s="51">
        <f t="shared" si="16"/>
        <v>0</v>
      </c>
    </row>
    <row r="115" spans="1:23" ht="30.75" customHeight="1" hidden="1">
      <c r="A115" s="41" t="s">
        <v>84</v>
      </c>
      <c r="B115" s="11"/>
      <c r="C115" s="11"/>
      <c r="D115" s="11"/>
      <c r="E115" s="20">
        <f t="shared" si="23"/>
        <v>0</v>
      </c>
      <c r="F115" s="64"/>
      <c r="G115" s="51">
        <f t="shared" si="18"/>
        <v>0</v>
      </c>
      <c r="H115" s="64">
        <v>10850</v>
      </c>
      <c r="I115" s="51"/>
      <c r="J115" s="51"/>
      <c r="K115" s="64"/>
      <c r="L115" s="51">
        <f t="shared" si="19"/>
        <v>0</v>
      </c>
      <c r="M115" s="64">
        <v>10850</v>
      </c>
      <c r="N115" s="51">
        <f t="shared" si="20"/>
        <v>0.03201978864253965</v>
      </c>
      <c r="O115" s="51">
        <f t="shared" si="13"/>
        <v>10850</v>
      </c>
      <c r="P115" s="51">
        <f t="shared" si="14"/>
        <v>10850</v>
      </c>
      <c r="Q115" s="51">
        <f t="shared" si="17"/>
        <v>10850</v>
      </c>
      <c r="R115" s="51"/>
      <c r="S115" s="51">
        <f t="shared" si="21"/>
        <v>0</v>
      </c>
      <c r="T115" s="51">
        <f t="shared" si="15"/>
        <v>-10850</v>
      </c>
      <c r="U115" s="51"/>
      <c r="V115" s="51">
        <f t="shared" si="22"/>
        <v>0</v>
      </c>
      <c r="W115" s="51">
        <f t="shared" si="16"/>
        <v>-10850</v>
      </c>
    </row>
    <row r="116" spans="1:23" ht="60.75" customHeight="1" hidden="1">
      <c r="A116" s="41" t="s">
        <v>85</v>
      </c>
      <c r="B116" s="11"/>
      <c r="C116" s="11"/>
      <c r="D116" s="11"/>
      <c r="E116" s="20">
        <f t="shared" si="23"/>
        <v>0</v>
      </c>
      <c r="F116" s="64"/>
      <c r="G116" s="51">
        <f t="shared" si="18"/>
        <v>0</v>
      </c>
      <c r="H116" s="65"/>
      <c r="I116" s="51"/>
      <c r="J116" s="51"/>
      <c r="K116" s="64"/>
      <c r="L116" s="51">
        <f t="shared" si="19"/>
        <v>0</v>
      </c>
      <c r="M116" s="65"/>
      <c r="N116" s="51">
        <f t="shared" si="20"/>
        <v>0</v>
      </c>
      <c r="O116" s="51">
        <f t="shared" si="13"/>
        <v>0</v>
      </c>
      <c r="P116" s="51">
        <f t="shared" si="14"/>
        <v>0</v>
      </c>
      <c r="Q116" s="51">
        <f t="shared" si="17"/>
        <v>0</v>
      </c>
      <c r="R116" s="51"/>
      <c r="S116" s="51">
        <f t="shared" si="21"/>
        <v>0</v>
      </c>
      <c r="T116" s="51">
        <f t="shared" si="15"/>
        <v>0</v>
      </c>
      <c r="U116" s="51"/>
      <c r="V116" s="51">
        <f t="shared" si="22"/>
        <v>0</v>
      </c>
      <c r="W116" s="51">
        <f t="shared" si="16"/>
        <v>0</v>
      </c>
    </row>
    <row r="117" spans="1:23" ht="47.25" customHeight="1" hidden="1">
      <c r="A117" s="41" t="s">
        <v>86</v>
      </c>
      <c r="B117" s="11"/>
      <c r="C117" s="11"/>
      <c r="D117" s="11"/>
      <c r="E117" s="20">
        <f t="shared" si="23"/>
        <v>0</v>
      </c>
      <c r="F117" s="64"/>
      <c r="G117" s="51">
        <f t="shared" si="18"/>
        <v>0</v>
      </c>
      <c r="H117" s="64"/>
      <c r="I117" s="51"/>
      <c r="J117" s="51"/>
      <c r="K117" s="64"/>
      <c r="L117" s="51">
        <f t="shared" si="19"/>
        <v>0</v>
      </c>
      <c r="M117" s="64"/>
      <c r="N117" s="51">
        <f t="shared" si="20"/>
        <v>0</v>
      </c>
      <c r="O117" s="51">
        <f t="shared" si="13"/>
        <v>0</v>
      </c>
      <c r="P117" s="51">
        <f t="shared" si="14"/>
        <v>0</v>
      </c>
      <c r="Q117" s="51">
        <f t="shared" si="17"/>
        <v>0</v>
      </c>
      <c r="R117" s="51"/>
      <c r="S117" s="51">
        <f t="shared" si="21"/>
        <v>0</v>
      </c>
      <c r="T117" s="51">
        <f t="shared" si="15"/>
        <v>0</v>
      </c>
      <c r="U117" s="51"/>
      <c r="V117" s="51">
        <f t="shared" si="22"/>
        <v>0</v>
      </c>
      <c r="W117" s="51">
        <f t="shared" si="16"/>
        <v>0</v>
      </c>
    </row>
    <row r="118" spans="1:23" ht="30.75" customHeight="1" hidden="1">
      <c r="A118" s="41" t="s">
        <v>87</v>
      </c>
      <c r="B118" s="11"/>
      <c r="C118" s="11"/>
      <c r="D118" s="11"/>
      <c r="E118" s="20">
        <f t="shared" si="23"/>
        <v>0</v>
      </c>
      <c r="F118" s="64"/>
      <c r="G118" s="51">
        <f t="shared" si="18"/>
        <v>0</v>
      </c>
      <c r="H118" s="64"/>
      <c r="I118" s="51"/>
      <c r="J118" s="51"/>
      <c r="K118" s="64"/>
      <c r="L118" s="51">
        <f t="shared" si="19"/>
        <v>0</v>
      </c>
      <c r="M118" s="64"/>
      <c r="N118" s="51">
        <f t="shared" si="20"/>
        <v>0</v>
      </c>
      <c r="O118" s="51">
        <f t="shared" si="13"/>
        <v>0</v>
      </c>
      <c r="P118" s="51">
        <f t="shared" si="14"/>
        <v>0</v>
      </c>
      <c r="Q118" s="51">
        <f t="shared" si="17"/>
        <v>0</v>
      </c>
      <c r="R118" s="51"/>
      <c r="S118" s="51">
        <f t="shared" si="21"/>
        <v>0</v>
      </c>
      <c r="T118" s="51">
        <f t="shared" si="15"/>
        <v>0</v>
      </c>
      <c r="U118" s="51"/>
      <c r="V118" s="51">
        <f t="shared" si="22"/>
        <v>0</v>
      </c>
      <c r="W118" s="51">
        <f t="shared" si="16"/>
        <v>0</v>
      </c>
    </row>
    <row r="119" spans="1:23" ht="30.75" customHeight="1" hidden="1">
      <c r="A119" s="41" t="s">
        <v>88</v>
      </c>
      <c r="B119" s="11"/>
      <c r="C119" s="11"/>
      <c r="D119" s="11"/>
      <c r="E119" s="20">
        <f t="shared" si="23"/>
        <v>0</v>
      </c>
      <c r="F119" s="64"/>
      <c r="G119" s="51">
        <f t="shared" si="18"/>
        <v>0</v>
      </c>
      <c r="H119" s="64"/>
      <c r="I119" s="51"/>
      <c r="J119" s="51"/>
      <c r="K119" s="64"/>
      <c r="L119" s="51">
        <f t="shared" si="19"/>
        <v>0</v>
      </c>
      <c r="M119" s="64"/>
      <c r="N119" s="51">
        <f t="shared" si="20"/>
        <v>0</v>
      </c>
      <c r="O119" s="51">
        <f t="shared" si="13"/>
        <v>0</v>
      </c>
      <c r="P119" s="51">
        <f t="shared" si="14"/>
        <v>0</v>
      </c>
      <c r="Q119" s="51">
        <f t="shared" si="17"/>
        <v>0</v>
      </c>
      <c r="R119" s="51"/>
      <c r="S119" s="51">
        <f t="shared" si="21"/>
        <v>0</v>
      </c>
      <c r="T119" s="51">
        <f t="shared" si="15"/>
        <v>0</v>
      </c>
      <c r="U119" s="51"/>
      <c r="V119" s="51">
        <f t="shared" si="22"/>
        <v>0</v>
      </c>
      <c r="W119" s="51">
        <f t="shared" si="16"/>
        <v>0</v>
      </c>
    </row>
    <row r="120" spans="1:23" ht="75.75" customHeight="1" hidden="1">
      <c r="A120" s="41" t="s">
        <v>89</v>
      </c>
      <c r="B120" s="11"/>
      <c r="C120" s="11"/>
      <c r="D120" s="11"/>
      <c r="E120" s="20">
        <f t="shared" si="23"/>
        <v>0</v>
      </c>
      <c r="F120" s="64"/>
      <c r="G120" s="51">
        <f t="shared" si="18"/>
        <v>0</v>
      </c>
      <c r="H120" s="64">
        <v>24000</v>
      </c>
      <c r="I120" s="51"/>
      <c r="J120" s="51"/>
      <c r="K120" s="64"/>
      <c r="L120" s="51">
        <f t="shared" si="19"/>
        <v>0</v>
      </c>
      <c r="M120" s="64">
        <v>24000</v>
      </c>
      <c r="N120" s="51">
        <f t="shared" si="20"/>
        <v>0.07082718225077896</v>
      </c>
      <c r="O120" s="51">
        <f t="shared" si="13"/>
        <v>24000</v>
      </c>
      <c r="P120" s="51">
        <f t="shared" si="14"/>
        <v>24000</v>
      </c>
      <c r="Q120" s="51">
        <f t="shared" si="17"/>
        <v>24000</v>
      </c>
      <c r="R120" s="51"/>
      <c r="S120" s="51">
        <f t="shared" si="21"/>
        <v>0</v>
      </c>
      <c r="T120" s="51">
        <f t="shared" si="15"/>
        <v>-24000</v>
      </c>
      <c r="U120" s="51"/>
      <c r="V120" s="51">
        <f t="shared" si="22"/>
        <v>0</v>
      </c>
      <c r="W120" s="51">
        <f t="shared" si="16"/>
        <v>-24000</v>
      </c>
    </row>
    <row r="121" spans="1:23" ht="44.25" customHeight="1" hidden="1">
      <c r="A121" s="41" t="s">
        <v>90</v>
      </c>
      <c r="B121" s="11"/>
      <c r="C121" s="11"/>
      <c r="D121" s="11"/>
      <c r="E121" s="20">
        <f t="shared" si="23"/>
        <v>0</v>
      </c>
      <c r="F121" s="64"/>
      <c r="G121" s="51">
        <f t="shared" si="18"/>
        <v>0</v>
      </c>
      <c r="H121" s="64"/>
      <c r="I121" s="51"/>
      <c r="J121" s="51"/>
      <c r="K121" s="64"/>
      <c r="L121" s="51">
        <f t="shared" si="19"/>
        <v>0</v>
      </c>
      <c r="M121" s="64"/>
      <c r="N121" s="51">
        <f t="shared" si="20"/>
        <v>0</v>
      </c>
      <c r="O121" s="51">
        <f t="shared" si="13"/>
        <v>0</v>
      </c>
      <c r="P121" s="51">
        <f t="shared" si="14"/>
        <v>0</v>
      </c>
      <c r="Q121" s="51">
        <f t="shared" si="17"/>
        <v>0</v>
      </c>
      <c r="R121" s="51"/>
      <c r="S121" s="51">
        <f t="shared" si="21"/>
        <v>0</v>
      </c>
      <c r="T121" s="51">
        <f t="shared" si="15"/>
        <v>0</v>
      </c>
      <c r="U121" s="51"/>
      <c r="V121" s="51">
        <f t="shared" si="22"/>
        <v>0</v>
      </c>
      <c r="W121" s="51">
        <f t="shared" si="16"/>
        <v>0</v>
      </c>
    </row>
    <row r="122" spans="1:23" ht="61.5" customHeight="1" hidden="1">
      <c r="A122" s="41" t="s">
        <v>91</v>
      </c>
      <c r="B122" s="11"/>
      <c r="C122" s="11"/>
      <c r="D122" s="11"/>
      <c r="E122" s="20">
        <f t="shared" si="23"/>
        <v>0</v>
      </c>
      <c r="F122" s="64"/>
      <c r="G122" s="51">
        <f t="shared" si="18"/>
        <v>0</v>
      </c>
      <c r="H122" s="64">
        <v>111056</v>
      </c>
      <c r="I122" s="51"/>
      <c r="J122" s="51"/>
      <c r="K122" s="64"/>
      <c r="L122" s="51">
        <f t="shared" si="19"/>
        <v>0</v>
      </c>
      <c r="M122" s="64">
        <v>111056</v>
      </c>
      <c r="N122" s="51">
        <f t="shared" si="20"/>
        <v>0.3277409813351045</v>
      </c>
      <c r="O122" s="51">
        <f t="shared" si="13"/>
        <v>111056</v>
      </c>
      <c r="P122" s="51">
        <f t="shared" si="14"/>
        <v>111056</v>
      </c>
      <c r="Q122" s="51">
        <f t="shared" si="17"/>
        <v>111056</v>
      </c>
      <c r="R122" s="51"/>
      <c r="S122" s="51">
        <f t="shared" si="21"/>
        <v>0</v>
      </c>
      <c r="T122" s="51">
        <f t="shared" si="15"/>
        <v>-111056</v>
      </c>
      <c r="U122" s="51"/>
      <c r="V122" s="51">
        <f t="shared" si="22"/>
        <v>0</v>
      </c>
      <c r="W122" s="51">
        <f t="shared" si="16"/>
        <v>-111056</v>
      </c>
    </row>
    <row r="123" spans="1:23" ht="167.25" customHeight="1" hidden="1">
      <c r="A123" s="41" t="s">
        <v>92</v>
      </c>
      <c r="B123" s="11"/>
      <c r="C123" s="11"/>
      <c r="D123" s="11"/>
      <c r="E123" s="20">
        <f t="shared" si="23"/>
        <v>0</v>
      </c>
      <c r="F123" s="64"/>
      <c r="G123" s="51">
        <f t="shared" si="18"/>
        <v>0</v>
      </c>
      <c r="H123" s="64"/>
      <c r="I123" s="51"/>
      <c r="J123" s="51"/>
      <c r="K123" s="64"/>
      <c r="L123" s="51">
        <f t="shared" si="19"/>
        <v>0</v>
      </c>
      <c r="M123" s="64"/>
      <c r="N123" s="51">
        <f t="shared" si="20"/>
        <v>0</v>
      </c>
      <c r="O123" s="51">
        <f t="shared" si="13"/>
        <v>0</v>
      </c>
      <c r="P123" s="51">
        <f t="shared" si="14"/>
        <v>0</v>
      </c>
      <c r="Q123" s="51">
        <f t="shared" si="17"/>
        <v>0</v>
      </c>
      <c r="R123" s="51"/>
      <c r="S123" s="51">
        <f t="shared" si="21"/>
        <v>0</v>
      </c>
      <c r="T123" s="51">
        <f t="shared" si="15"/>
        <v>0</v>
      </c>
      <c r="U123" s="51"/>
      <c r="V123" s="51">
        <f t="shared" si="22"/>
        <v>0</v>
      </c>
      <c r="W123" s="51">
        <f t="shared" si="16"/>
        <v>0</v>
      </c>
    </row>
    <row r="124" spans="1:23" ht="48.75" customHeight="1" hidden="1">
      <c r="A124" s="41" t="s">
        <v>93</v>
      </c>
      <c r="B124" s="11"/>
      <c r="C124" s="11"/>
      <c r="D124" s="11"/>
      <c r="E124" s="20">
        <f t="shared" si="23"/>
        <v>0</v>
      </c>
      <c r="F124" s="64"/>
      <c r="G124" s="51">
        <f t="shared" si="18"/>
        <v>0</v>
      </c>
      <c r="H124" s="64"/>
      <c r="I124" s="51"/>
      <c r="J124" s="51"/>
      <c r="K124" s="64"/>
      <c r="L124" s="51">
        <f t="shared" si="19"/>
        <v>0</v>
      </c>
      <c r="M124" s="64"/>
      <c r="N124" s="51">
        <f t="shared" si="20"/>
        <v>0</v>
      </c>
      <c r="O124" s="51">
        <f t="shared" si="13"/>
        <v>0</v>
      </c>
      <c r="P124" s="51">
        <f t="shared" si="14"/>
        <v>0</v>
      </c>
      <c r="Q124" s="51">
        <f t="shared" si="17"/>
        <v>0</v>
      </c>
      <c r="R124" s="51"/>
      <c r="S124" s="51">
        <f t="shared" si="21"/>
        <v>0</v>
      </c>
      <c r="T124" s="51">
        <f t="shared" si="15"/>
        <v>0</v>
      </c>
      <c r="U124" s="51"/>
      <c r="V124" s="51">
        <f t="shared" si="22"/>
        <v>0</v>
      </c>
      <c r="W124" s="51">
        <f t="shared" si="16"/>
        <v>0</v>
      </c>
    </row>
    <row r="125" spans="1:23" ht="79.5" customHeight="1" hidden="1">
      <c r="A125" s="41" t="s">
        <v>94</v>
      </c>
      <c r="B125" s="11"/>
      <c r="C125" s="11"/>
      <c r="D125" s="11"/>
      <c r="E125" s="20">
        <f t="shared" si="23"/>
        <v>0</v>
      </c>
      <c r="F125" s="64"/>
      <c r="G125" s="51">
        <f t="shared" si="18"/>
        <v>0</v>
      </c>
      <c r="H125" s="64"/>
      <c r="I125" s="51"/>
      <c r="J125" s="51"/>
      <c r="K125" s="64"/>
      <c r="L125" s="51">
        <f t="shared" si="19"/>
        <v>0</v>
      </c>
      <c r="M125" s="64"/>
      <c r="N125" s="51">
        <f t="shared" si="20"/>
        <v>0</v>
      </c>
      <c r="O125" s="51">
        <f t="shared" si="13"/>
        <v>0</v>
      </c>
      <c r="P125" s="51">
        <f t="shared" si="14"/>
        <v>0</v>
      </c>
      <c r="Q125" s="51">
        <f t="shared" si="17"/>
        <v>0</v>
      </c>
      <c r="R125" s="51"/>
      <c r="S125" s="51">
        <f t="shared" si="21"/>
        <v>0</v>
      </c>
      <c r="T125" s="51">
        <f t="shared" si="15"/>
        <v>0</v>
      </c>
      <c r="U125" s="51"/>
      <c r="V125" s="51">
        <f t="shared" si="22"/>
        <v>0</v>
      </c>
      <c r="W125" s="51">
        <f t="shared" si="16"/>
        <v>0</v>
      </c>
    </row>
    <row r="126" spans="1:23" ht="47.25" customHeight="1" hidden="1">
      <c r="A126" s="41" t="s">
        <v>95</v>
      </c>
      <c r="B126" s="11"/>
      <c r="C126" s="11"/>
      <c r="D126" s="11"/>
      <c r="E126" s="20">
        <f t="shared" si="23"/>
        <v>0</v>
      </c>
      <c r="F126" s="64"/>
      <c r="G126" s="51">
        <f t="shared" si="18"/>
        <v>0</v>
      </c>
      <c r="H126" s="64">
        <v>96694</v>
      </c>
      <c r="I126" s="51"/>
      <c r="J126" s="51"/>
      <c r="K126" s="64"/>
      <c r="L126" s="51">
        <f t="shared" si="19"/>
        <v>0</v>
      </c>
      <c r="M126" s="64">
        <v>96694</v>
      </c>
      <c r="N126" s="51">
        <f t="shared" si="20"/>
        <v>0.28535681502320087</v>
      </c>
      <c r="O126" s="51">
        <f t="shared" si="13"/>
        <v>96694</v>
      </c>
      <c r="P126" s="51">
        <f t="shared" si="14"/>
        <v>96694</v>
      </c>
      <c r="Q126" s="51">
        <f t="shared" si="17"/>
        <v>96694</v>
      </c>
      <c r="R126" s="51"/>
      <c r="S126" s="51">
        <f t="shared" si="21"/>
        <v>0</v>
      </c>
      <c r="T126" s="51">
        <f t="shared" si="15"/>
        <v>-96694</v>
      </c>
      <c r="U126" s="51"/>
      <c r="V126" s="51">
        <f t="shared" si="22"/>
        <v>0</v>
      </c>
      <c r="W126" s="51">
        <f t="shared" si="16"/>
        <v>-96694</v>
      </c>
    </row>
    <row r="127" spans="1:23" ht="48" customHeight="1" hidden="1">
      <c r="A127" s="41" t="s">
        <v>96</v>
      </c>
      <c r="B127" s="11"/>
      <c r="C127" s="11"/>
      <c r="D127" s="11"/>
      <c r="E127" s="20">
        <f t="shared" si="23"/>
        <v>0</v>
      </c>
      <c r="F127" s="64"/>
      <c r="G127" s="51">
        <f t="shared" si="18"/>
        <v>0</v>
      </c>
      <c r="H127" s="64"/>
      <c r="I127" s="51"/>
      <c r="J127" s="51"/>
      <c r="K127" s="64"/>
      <c r="L127" s="51">
        <f t="shared" si="19"/>
        <v>0</v>
      </c>
      <c r="M127" s="64"/>
      <c r="N127" s="51">
        <f t="shared" si="20"/>
        <v>0</v>
      </c>
      <c r="O127" s="51">
        <f t="shared" si="13"/>
        <v>0</v>
      </c>
      <c r="P127" s="51">
        <f t="shared" si="14"/>
        <v>0</v>
      </c>
      <c r="Q127" s="51">
        <f t="shared" si="17"/>
        <v>0</v>
      </c>
      <c r="R127" s="51"/>
      <c r="S127" s="51">
        <f t="shared" si="21"/>
        <v>0</v>
      </c>
      <c r="T127" s="51">
        <f t="shared" si="15"/>
        <v>0</v>
      </c>
      <c r="U127" s="51"/>
      <c r="V127" s="51">
        <f t="shared" si="22"/>
        <v>0</v>
      </c>
      <c r="W127" s="51">
        <f t="shared" si="16"/>
        <v>0</v>
      </c>
    </row>
    <row r="128" spans="1:23" ht="32.25" customHeight="1" hidden="1">
      <c r="A128" s="41" t="s">
        <v>97</v>
      </c>
      <c r="B128" s="11"/>
      <c r="C128" s="11"/>
      <c r="D128" s="11"/>
      <c r="E128" s="20">
        <f t="shared" si="23"/>
        <v>0</v>
      </c>
      <c r="F128" s="64"/>
      <c r="G128" s="51">
        <f t="shared" si="18"/>
        <v>0</v>
      </c>
      <c r="H128" s="64"/>
      <c r="I128" s="51"/>
      <c r="J128" s="51"/>
      <c r="K128" s="64"/>
      <c r="L128" s="51">
        <f t="shared" si="19"/>
        <v>0</v>
      </c>
      <c r="M128" s="64"/>
      <c r="N128" s="51">
        <f t="shared" si="20"/>
        <v>0</v>
      </c>
      <c r="O128" s="51">
        <f t="shared" si="13"/>
        <v>0</v>
      </c>
      <c r="P128" s="51">
        <f t="shared" si="14"/>
        <v>0</v>
      </c>
      <c r="Q128" s="51">
        <f t="shared" si="17"/>
        <v>0</v>
      </c>
      <c r="R128" s="51"/>
      <c r="S128" s="51">
        <f t="shared" si="21"/>
        <v>0</v>
      </c>
      <c r="T128" s="51">
        <f t="shared" si="15"/>
        <v>0</v>
      </c>
      <c r="U128" s="51"/>
      <c r="V128" s="51">
        <f t="shared" si="22"/>
        <v>0</v>
      </c>
      <c r="W128" s="51">
        <f t="shared" si="16"/>
        <v>0</v>
      </c>
    </row>
    <row r="129" spans="1:23" ht="18.75" customHeight="1" hidden="1">
      <c r="A129" s="41" t="s">
        <v>98</v>
      </c>
      <c r="B129" s="11"/>
      <c r="C129" s="11"/>
      <c r="D129" s="11"/>
      <c r="E129" s="20">
        <f t="shared" si="23"/>
        <v>0</v>
      </c>
      <c r="F129" s="64"/>
      <c r="G129" s="51">
        <f t="shared" si="18"/>
        <v>0</v>
      </c>
      <c r="H129" s="64"/>
      <c r="I129" s="51"/>
      <c r="J129" s="51"/>
      <c r="K129" s="64"/>
      <c r="L129" s="51">
        <f t="shared" si="19"/>
        <v>0</v>
      </c>
      <c r="M129" s="64"/>
      <c r="N129" s="51">
        <f t="shared" si="20"/>
        <v>0</v>
      </c>
      <c r="O129" s="51">
        <f t="shared" si="13"/>
        <v>0</v>
      </c>
      <c r="P129" s="51">
        <f t="shared" si="14"/>
        <v>0</v>
      </c>
      <c r="Q129" s="51">
        <f t="shared" si="17"/>
        <v>0</v>
      </c>
      <c r="R129" s="51"/>
      <c r="S129" s="51">
        <f t="shared" si="21"/>
        <v>0</v>
      </c>
      <c r="T129" s="51">
        <f t="shared" si="15"/>
        <v>0</v>
      </c>
      <c r="U129" s="51"/>
      <c r="V129" s="51">
        <f t="shared" si="22"/>
        <v>0</v>
      </c>
      <c r="W129" s="51">
        <f t="shared" si="16"/>
        <v>0</v>
      </c>
    </row>
    <row r="130" spans="1:23" ht="75" customHeight="1" hidden="1">
      <c r="A130" s="41" t="s">
        <v>99</v>
      </c>
      <c r="B130" s="11"/>
      <c r="C130" s="11"/>
      <c r="D130" s="11"/>
      <c r="E130" s="20">
        <f t="shared" si="23"/>
        <v>0</v>
      </c>
      <c r="F130" s="64"/>
      <c r="G130" s="51">
        <f t="shared" si="18"/>
        <v>0</v>
      </c>
      <c r="H130" s="64">
        <v>222800</v>
      </c>
      <c r="I130" s="51"/>
      <c r="J130" s="51"/>
      <c r="K130" s="64"/>
      <c r="L130" s="51">
        <f t="shared" si="19"/>
        <v>0</v>
      </c>
      <c r="M130" s="64">
        <v>222800</v>
      </c>
      <c r="N130" s="51">
        <f t="shared" si="20"/>
        <v>0.6575123418947313</v>
      </c>
      <c r="O130" s="51">
        <f t="shared" si="13"/>
        <v>222800</v>
      </c>
      <c r="P130" s="51">
        <f t="shared" si="14"/>
        <v>222800</v>
      </c>
      <c r="Q130" s="51">
        <f t="shared" si="17"/>
        <v>222800</v>
      </c>
      <c r="R130" s="51"/>
      <c r="S130" s="51">
        <f t="shared" si="21"/>
        <v>0</v>
      </c>
      <c r="T130" s="51">
        <f t="shared" si="15"/>
        <v>-222800</v>
      </c>
      <c r="U130" s="51"/>
      <c r="V130" s="51">
        <f t="shared" si="22"/>
        <v>0</v>
      </c>
      <c r="W130" s="51">
        <f t="shared" si="16"/>
        <v>-222800</v>
      </c>
    </row>
    <row r="131" spans="1:23" ht="46.5" customHeight="1" hidden="1">
      <c r="A131" s="41" t="s">
        <v>100</v>
      </c>
      <c r="B131" s="11"/>
      <c r="C131" s="11"/>
      <c r="D131" s="11"/>
      <c r="E131" s="20">
        <f t="shared" si="23"/>
        <v>0</v>
      </c>
      <c r="F131" s="64"/>
      <c r="G131" s="51">
        <f t="shared" si="18"/>
        <v>0</v>
      </c>
      <c r="H131" s="64"/>
      <c r="I131" s="51"/>
      <c r="J131" s="51"/>
      <c r="K131" s="64"/>
      <c r="L131" s="51">
        <f t="shared" si="19"/>
        <v>0</v>
      </c>
      <c r="M131" s="64"/>
      <c r="N131" s="51">
        <f t="shared" si="20"/>
        <v>0</v>
      </c>
      <c r="O131" s="51">
        <f t="shared" si="13"/>
        <v>0</v>
      </c>
      <c r="P131" s="51">
        <f t="shared" si="14"/>
        <v>0</v>
      </c>
      <c r="Q131" s="51">
        <f t="shared" si="17"/>
        <v>0</v>
      </c>
      <c r="R131" s="51"/>
      <c r="S131" s="51">
        <f t="shared" si="21"/>
        <v>0</v>
      </c>
      <c r="T131" s="51">
        <f t="shared" si="15"/>
        <v>0</v>
      </c>
      <c r="U131" s="51"/>
      <c r="V131" s="51">
        <f t="shared" si="22"/>
        <v>0</v>
      </c>
      <c r="W131" s="51">
        <f t="shared" si="16"/>
        <v>0</v>
      </c>
    </row>
    <row r="132" spans="1:23" ht="45" customHeight="1" hidden="1">
      <c r="A132" s="41" t="s">
        <v>101</v>
      </c>
      <c r="B132" s="11"/>
      <c r="C132" s="11"/>
      <c r="D132" s="11"/>
      <c r="E132" s="20">
        <f t="shared" si="23"/>
        <v>0</v>
      </c>
      <c r="F132" s="64"/>
      <c r="G132" s="51">
        <f t="shared" si="18"/>
        <v>0</v>
      </c>
      <c r="H132" s="65"/>
      <c r="I132" s="51"/>
      <c r="J132" s="51"/>
      <c r="K132" s="64"/>
      <c r="L132" s="51">
        <f t="shared" si="19"/>
        <v>0</v>
      </c>
      <c r="M132" s="65"/>
      <c r="N132" s="51">
        <f t="shared" si="20"/>
        <v>0</v>
      </c>
      <c r="O132" s="51">
        <f t="shared" si="13"/>
        <v>0</v>
      </c>
      <c r="P132" s="51">
        <f t="shared" si="14"/>
        <v>0</v>
      </c>
      <c r="Q132" s="51">
        <f t="shared" si="17"/>
        <v>0</v>
      </c>
      <c r="R132" s="51"/>
      <c r="S132" s="51">
        <f t="shared" si="21"/>
        <v>0</v>
      </c>
      <c r="T132" s="51">
        <f t="shared" si="15"/>
        <v>0</v>
      </c>
      <c r="U132" s="51"/>
      <c r="V132" s="51">
        <f t="shared" si="22"/>
        <v>0</v>
      </c>
      <c r="W132" s="51">
        <f t="shared" si="16"/>
        <v>0</v>
      </c>
    </row>
    <row r="133" spans="1:23" ht="77.25" customHeight="1" hidden="1">
      <c r="A133" s="41" t="s">
        <v>102</v>
      </c>
      <c r="B133" s="11"/>
      <c r="C133" s="11"/>
      <c r="D133" s="11"/>
      <c r="E133" s="20">
        <f t="shared" si="23"/>
        <v>0</v>
      </c>
      <c r="F133" s="64"/>
      <c r="G133" s="51">
        <f t="shared" si="18"/>
        <v>0</v>
      </c>
      <c r="H133" s="64"/>
      <c r="I133" s="51"/>
      <c r="J133" s="51"/>
      <c r="K133" s="64"/>
      <c r="L133" s="51">
        <f t="shared" si="19"/>
        <v>0</v>
      </c>
      <c r="M133" s="64"/>
      <c r="N133" s="51">
        <f t="shared" si="20"/>
        <v>0</v>
      </c>
      <c r="O133" s="51">
        <f aca="true" t="shared" si="24" ref="O133:O192">M133-F133</f>
        <v>0</v>
      </c>
      <c r="P133" s="51">
        <f t="shared" si="14"/>
        <v>0</v>
      </c>
      <c r="Q133" s="51">
        <f t="shared" si="17"/>
        <v>0</v>
      </c>
      <c r="R133" s="51"/>
      <c r="S133" s="51">
        <f t="shared" si="21"/>
        <v>0</v>
      </c>
      <c r="T133" s="51">
        <f t="shared" si="15"/>
        <v>0</v>
      </c>
      <c r="U133" s="51"/>
      <c r="V133" s="51">
        <f t="shared" si="22"/>
        <v>0</v>
      </c>
      <c r="W133" s="51">
        <f t="shared" si="16"/>
        <v>0</v>
      </c>
    </row>
    <row r="134" spans="1:23" ht="45.75" customHeight="1" hidden="1">
      <c r="A134" s="44" t="s">
        <v>103</v>
      </c>
      <c r="B134" s="11"/>
      <c r="C134" s="11"/>
      <c r="D134" s="11"/>
      <c r="E134" s="20">
        <f t="shared" si="23"/>
        <v>0</v>
      </c>
      <c r="F134" s="64"/>
      <c r="G134" s="51">
        <f t="shared" si="18"/>
        <v>0</v>
      </c>
      <c r="H134" s="64"/>
      <c r="I134" s="51"/>
      <c r="J134" s="51"/>
      <c r="K134" s="64"/>
      <c r="L134" s="51">
        <f t="shared" si="19"/>
        <v>0</v>
      </c>
      <c r="M134" s="64"/>
      <c r="N134" s="51">
        <f t="shared" si="20"/>
        <v>0</v>
      </c>
      <c r="O134" s="51">
        <f t="shared" si="24"/>
        <v>0</v>
      </c>
      <c r="P134" s="51">
        <f t="shared" si="14"/>
        <v>0</v>
      </c>
      <c r="Q134" s="51">
        <f t="shared" si="17"/>
        <v>0</v>
      </c>
      <c r="R134" s="51"/>
      <c r="S134" s="51">
        <f t="shared" si="21"/>
        <v>0</v>
      </c>
      <c r="T134" s="51">
        <f t="shared" si="15"/>
        <v>0</v>
      </c>
      <c r="U134" s="51"/>
      <c r="V134" s="51">
        <f t="shared" si="22"/>
        <v>0</v>
      </c>
      <c r="W134" s="51">
        <f t="shared" si="16"/>
        <v>0</v>
      </c>
    </row>
    <row r="135" spans="1:23" ht="31.5" customHeight="1" hidden="1">
      <c r="A135" s="41" t="s">
        <v>104</v>
      </c>
      <c r="B135" s="11"/>
      <c r="C135" s="11"/>
      <c r="D135" s="11"/>
      <c r="E135" s="20">
        <f t="shared" si="23"/>
        <v>0</v>
      </c>
      <c r="F135" s="64"/>
      <c r="G135" s="51">
        <f t="shared" si="18"/>
        <v>0</v>
      </c>
      <c r="H135" s="64"/>
      <c r="I135" s="51"/>
      <c r="J135" s="51"/>
      <c r="K135" s="64"/>
      <c r="L135" s="51">
        <f t="shared" si="19"/>
        <v>0</v>
      </c>
      <c r="M135" s="64"/>
      <c r="N135" s="51">
        <f t="shared" si="20"/>
        <v>0</v>
      </c>
      <c r="O135" s="51">
        <f t="shared" si="24"/>
        <v>0</v>
      </c>
      <c r="P135" s="51">
        <f aca="true" t="shared" si="25" ref="P135:P191">M135-I135</f>
        <v>0</v>
      </c>
      <c r="Q135" s="51">
        <f t="shared" si="17"/>
        <v>0</v>
      </c>
      <c r="R135" s="51"/>
      <c r="S135" s="51">
        <f t="shared" si="21"/>
        <v>0</v>
      </c>
      <c r="T135" s="51">
        <f aca="true" t="shared" si="26" ref="T135:T192">R135-M135</f>
        <v>0</v>
      </c>
      <c r="U135" s="51"/>
      <c r="V135" s="51">
        <f t="shared" si="22"/>
        <v>0</v>
      </c>
      <c r="W135" s="51">
        <f aca="true" t="shared" si="27" ref="W135:W192">U135-M135</f>
        <v>0</v>
      </c>
    </row>
    <row r="136" spans="1:23" ht="156.75" customHeight="1" hidden="1">
      <c r="A136" s="41" t="s">
        <v>105</v>
      </c>
      <c r="B136" s="11"/>
      <c r="C136" s="11"/>
      <c r="D136" s="11"/>
      <c r="E136" s="20">
        <f t="shared" si="23"/>
        <v>0</v>
      </c>
      <c r="F136" s="64"/>
      <c r="G136" s="51">
        <f t="shared" si="18"/>
        <v>0</v>
      </c>
      <c r="H136" s="64"/>
      <c r="I136" s="51"/>
      <c r="J136" s="51"/>
      <c r="K136" s="64"/>
      <c r="L136" s="51">
        <f t="shared" si="19"/>
        <v>0</v>
      </c>
      <c r="M136" s="64"/>
      <c r="N136" s="51">
        <f t="shared" si="20"/>
        <v>0</v>
      </c>
      <c r="O136" s="51">
        <f t="shared" si="24"/>
        <v>0</v>
      </c>
      <c r="P136" s="51">
        <f t="shared" si="25"/>
        <v>0</v>
      </c>
      <c r="Q136" s="51">
        <f aca="true" t="shared" si="28" ref="Q136:Q192">M136-K136</f>
        <v>0</v>
      </c>
      <c r="R136" s="51"/>
      <c r="S136" s="51">
        <f t="shared" si="21"/>
        <v>0</v>
      </c>
      <c r="T136" s="51">
        <f t="shared" si="26"/>
        <v>0</v>
      </c>
      <c r="U136" s="51"/>
      <c r="V136" s="51">
        <f t="shared" si="22"/>
        <v>0</v>
      </c>
      <c r="W136" s="51">
        <f t="shared" si="27"/>
        <v>0</v>
      </c>
    </row>
    <row r="137" spans="1:23" ht="121.5" customHeight="1" hidden="1">
      <c r="A137" s="41" t="s">
        <v>106</v>
      </c>
      <c r="B137" s="11"/>
      <c r="C137" s="11"/>
      <c r="D137" s="11"/>
      <c r="E137" s="20">
        <f t="shared" si="23"/>
        <v>0</v>
      </c>
      <c r="F137" s="64"/>
      <c r="G137" s="51">
        <f t="shared" si="18"/>
        <v>0</v>
      </c>
      <c r="H137" s="64"/>
      <c r="I137" s="51"/>
      <c r="J137" s="51"/>
      <c r="K137" s="64"/>
      <c r="L137" s="51">
        <f t="shared" si="19"/>
        <v>0</v>
      </c>
      <c r="M137" s="64"/>
      <c r="N137" s="51">
        <f t="shared" si="20"/>
        <v>0</v>
      </c>
      <c r="O137" s="51">
        <f t="shared" si="24"/>
        <v>0</v>
      </c>
      <c r="P137" s="51">
        <f t="shared" si="25"/>
        <v>0</v>
      </c>
      <c r="Q137" s="51">
        <f t="shared" si="28"/>
        <v>0</v>
      </c>
      <c r="R137" s="51"/>
      <c r="S137" s="51">
        <f t="shared" si="21"/>
        <v>0</v>
      </c>
      <c r="T137" s="51">
        <f t="shared" si="26"/>
        <v>0</v>
      </c>
      <c r="U137" s="51"/>
      <c r="V137" s="51">
        <f t="shared" si="22"/>
        <v>0</v>
      </c>
      <c r="W137" s="51">
        <f t="shared" si="27"/>
        <v>0</v>
      </c>
    </row>
    <row r="138" spans="1:23" ht="32.25" customHeight="1" hidden="1">
      <c r="A138" s="41" t="s">
        <v>107</v>
      </c>
      <c r="B138" s="11"/>
      <c r="C138" s="11"/>
      <c r="D138" s="11"/>
      <c r="E138" s="20">
        <f t="shared" si="23"/>
        <v>0</v>
      </c>
      <c r="F138" s="64"/>
      <c r="G138" s="51">
        <f t="shared" si="18"/>
        <v>0</v>
      </c>
      <c r="H138" s="64">
        <v>7400</v>
      </c>
      <c r="I138" s="51"/>
      <c r="J138" s="51"/>
      <c r="K138" s="64"/>
      <c r="L138" s="51">
        <f t="shared" si="19"/>
        <v>0</v>
      </c>
      <c r="M138" s="64">
        <v>7400</v>
      </c>
      <c r="N138" s="51">
        <f t="shared" si="20"/>
        <v>0.02183838119399018</v>
      </c>
      <c r="O138" s="51">
        <f t="shared" si="24"/>
        <v>7400</v>
      </c>
      <c r="P138" s="51">
        <f t="shared" si="25"/>
        <v>7400</v>
      </c>
      <c r="Q138" s="51">
        <f t="shared" si="28"/>
        <v>7400</v>
      </c>
      <c r="R138" s="51"/>
      <c r="S138" s="51">
        <f t="shared" si="21"/>
        <v>0</v>
      </c>
      <c r="T138" s="51">
        <f t="shared" si="26"/>
        <v>-7400</v>
      </c>
      <c r="U138" s="51"/>
      <c r="V138" s="51">
        <f t="shared" si="22"/>
        <v>0</v>
      </c>
      <c r="W138" s="51">
        <f t="shared" si="27"/>
        <v>-7400</v>
      </c>
    </row>
    <row r="139" spans="1:23" ht="45" customHeight="1" hidden="1">
      <c r="A139" s="41" t="s">
        <v>108</v>
      </c>
      <c r="B139" s="11"/>
      <c r="C139" s="11"/>
      <c r="D139" s="11"/>
      <c r="E139" s="20">
        <f t="shared" si="23"/>
        <v>0</v>
      </c>
      <c r="F139" s="64"/>
      <c r="G139" s="51">
        <f aca="true" t="shared" si="29" ref="G139:G192">F139/66775121.4*100</f>
        <v>0</v>
      </c>
      <c r="H139" s="64">
        <v>2796</v>
      </c>
      <c r="I139" s="51"/>
      <c r="J139" s="51"/>
      <c r="K139" s="64"/>
      <c r="L139" s="51">
        <f aca="true" t="shared" si="30" ref="L139:L191">K139/46326090.3*100</f>
        <v>0</v>
      </c>
      <c r="M139" s="64">
        <v>2796</v>
      </c>
      <c r="N139" s="51">
        <f aca="true" t="shared" si="31" ref="N139:N191">M139/33885295.5*100</f>
        <v>0.008251366732215748</v>
      </c>
      <c r="O139" s="51">
        <f t="shared" si="24"/>
        <v>2796</v>
      </c>
      <c r="P139" s="51">
        <f t="shared" si="25"/>
        <v>2796</v>
      </c>
      <c r="Q139" s="51">
        <f t="shared" si="28"/>
        <v>2796</v>
      </c>
      <c r="R139" s="51"/>
      <c r="S139" s="51">
        <f aca="true" t="shared" si="32" ref="S139:S191">R139/34397916.3*100</f>
        <v>0</v>
      </c>
      <c r="T139" s="51">
        <f t="shared" si="26"/>
        <v>-2796</v>
      </c>
      <c r="U139" s="51"/>
      <c r="V139" s="51">
        <f aca="true" t="shared" si="33" ref="V139:V191">U139/36457812.4*100</f>
        <v>0</v>
      </c>
      <c r="W139" s="51">
        <f t="shared" si="27"/>
        <v>-2796</v>
      </c>
    </row>
    <row r="140" spans="1:23" ht="61.5" customHeight="1" hidden="1">
      <c r="A140" s="41" t="s">
        <v>109</v>
      </c>
      <c r="B140" s="11"/>
      <c r="C140" s="11"/>
      <c r="D140" s="11"/>
      <c r="E140" s="20">
        <f t="shared" si="23"/>
        <v>0</v>
      </c>
      <c r="F140" s="64"/>
      <c r="G140" s="51">
        <f t="shared" si="29"/>
        <v>0</v>
      </c>
      <c r="H140" s="64">
        <v>28171</v>
      </c>
      <c r="I140" s="51"/>
      <c r="J140" s="51"/>
      <c r="K140" s="64"/>
      <c r="L140" s="51">
        <f t="shared" si="30"/>
        <v>0</v>
      </c>
      <c r="M140" s="64">
        <v>28171</v>
      </c>
      <c r="N140" s="51">
        <f t="shared" si="31"/>
        <v>0.08313635629944559</v>
      </c>
      <c r="O140" s="51">
        <f t="shared" si="24"/>
        <v>28171</v>
      </c>
      <c r="P140" s="51">
        <f t="shared" si="25"/>
        <v>28171</v>
      </c>
      <c r="Q140" s="51">
        <f t="shared" si="28"/>
        <v>28171</v>
      </c>
      <c r="R140" s="51"/>
      <c r="S140" s="51">
        <f t="shared" si="32"/>
        <v>0</v>
      </c>
      <c r="T140" s="51">
        <f t="shared" si="26"/>
        <v>-28171</v>
      </c>
      <c r="U140" s="51"/>
      <c r="V140" s="51">
        <f t="shared" si="33"/>
        <v>0</v>
      </c>
      <c r="W140" s="51">
        <f t="shared" si="27"/>
        <v>-28171</v>
      </c>
    </row>
    <row r="141" spans="1:23" ht="46.5" customHeight="1" hidden="1">
      <c r="A141" s="41" t="s">
        <v>110</v>
      </c>
      <c r="B141" s="11"/>
      <c r="C141" s="11"/>
      <c r="D141" s="11"/>
      <c r="E141" s="20">
        <f t="shared" si="23"/>
        <v>0</v>
      </c>
      <c r="F141" s="64"/>
      <c r="G141" s="51">
        <f t="shared" si="29"/>
        <v>0</v>
      </c>
      <c r="H141" s="64"/>
      <c r="I141" s="51"/>
      <c r="J141" s="51"/>
      <c r="K141" s="64"/>
      <c r="L141" s="51">
        <f t="shared" si="30"/>
        <v>0</v>
      </c>
      <c r="M141" s="64"/>
      <c r="N141" s="51">
        <f t="shared" si="31"/>
        <v>0</v>
      </c>
      <c r="O141" s="51">
        <f t="shared" si="24"/>
        <v>0</v>
      </c>
      <c r="P141" s="51">
        <f t="shared" si="25"/>
        <v>0</v>
      </c>
      <c r="Q141" s="51">
        <f t="shared" si="28"/>
        <v>0</v>
      </c>
      <c r="R141" s="51"/>
      <c r="S141" s="51">
        <f t="shared" si="32"/>
        <v>0</v>
      </c>
      <c r="T141" s="51">
        <f t="shared" si="26"/>
        <v>0</v>
      </c>
      <c r="U141" s="51"/>
      <c r="V141" s="51">
        <f t="shared" si="33"/>
        <v>0</v>
      </c>
      <c r="W141" s="51">
        <f t="shared" si="27"/>
        <v>0</v>
      </c>
    </row>
    <row r="142" spans="1:23" ht="63.75" customHeight="1" hidden="1">
      <c r="A142" s="41" t="s">
        <v>111</v>
      </c>
      <c r="B142" s="11"/>
      <c r="C142" s="11"/>
      <c r="D142" s="11"/>
      <c r="E142" s="20">
        <f t="shared" si="23"/>
        <v>0</v>
      </c>
      <c r="F142" s="64"/>
      <c r="G142" s="51">
        <f t="shared" si="29"/>
        <v>0</v>
      </c>
      <c r="H142" s="64"/>
      <c r="I142" s="51"/>
      <c r="J142" s="51"/>
      <c r="K142" s="64"/>
      <c r="L142" s="51">
        <f t="shared" si="30"/>
        <v>0</v>
      </c>
      <c r="M142" s="64"/>
      <c r="N142" s="51">
        <f t="shared" si="31"/>
        <v>0</v>
      </c>
      <c r="O142" s="51">
        <f t="shared" si="24"/>
        <v>0</v>
      </c>
      <c r="P142" s="51">
        <f t="shared" si="25"/>
        <v>0</v>
      </c>
      <c r="Q142" s="51">
        <f t="shared" si="28"/>
        <v>0</v>
      </c>
      <c r="R142" s="51"/>
      <c r="S142" s="51">
        <f t="shared" si="32"/>
        <v>0</v>
      </c>
      <c r="T142" s="51">
        <f t="shared" si="26"/>
        <v>0</v>
      </c>
      <c r="U142" s="51"/>
      <c r="V142" s="51">
        <f t="shared" si="33"/>
        <v>0</v>
      </c>
      <c r="W142" s="51">
        <f t="shared" si="27"/>
        <v>0</v>
      </c>
    </row>
    <row r="143" spans="1:23" ht="30" customHeight="1" hidden="1">
      <c r="A143" s="41" t="s">
        <v>112</v>
      </c>
      <c r="B143" s="11"/>
      <c r="C143" s="11"/>
      <c r="D143" s="11"/>
      <c r="E143" s="20">
        <f t="shared" si="23"/>
        <v>0</v>
      </c>
      <c r="F143" s="64"/>
      <c r="G143" s="51">
        <f t="shared" si="29"/>
        <v>0</v>
      </c>
      <c r="H143" s="64"/>
      <c r="I143" s="51"/>
      <c r="J143" s="51"/>
      <c r="K143" s="64"/>
      <c r="L143" s="51">
        <f t="shared" si="30"/>
        <v>0</v>
      </c>
      <c r="M143" s="64"/>
      <c r="N143" s="51">
        <f t="shared" si="31"/>
        <v>0</v>
      </c>
      <c r="O143" s="51">
        <f t="shared" si="24"/>
        <v>0</v>
      </c>
      <c r="P143" s="51">
        <f t="shared" si="25"/>
        <v>0</v>
      </c>
      <c r="Q143" s="51">
        <f t="shared" si="28"/>
        <v>0</v>
      </c>
      <c r="R143" s="51"/>
      <c r="S143" s="51">
        <f t="shared" si="32"/>
        <v>0</v>
      </c>
      <c r="T143" s="51">
        <f t="shared" si="26"/>
        <v>0</v>
      </c>
      <c r="U143" s="51"/>
      <c r="V143" s="51">
        <f t="shared" si="33"/>
        <v>0</v>
      </c>
      <c r="W143" s="51">
        <f t="shared" si="27"/>
        <v>0</v>
      </c>
    </row>
    <row r="144" spans="1:23" ht="44.25" customHeight="1" hidden="1">
      <c r="A144" s="41" t="s">
        <v>113</v>
      </c>
      <c r="B144" s="11"/>
      <c r="C144" s="11"/>
      <c r="D144" s="11"/>
      <c r="E144" s="20">
        <f t="shared" si="23"/>
        <v>0</v>
      </c>
      <c r="F144" s="64"/>
      <c r="G144" s="51">
        <f t="shared" si="29"/>
        <v>0</v>
      </c>
      <c r="H144" s="64"/>
      <c r="I144" s="51"/>
      <c r="J144" s="51"/>
      <c r="K144" s="64"/>
      <c r="L144" s="51">
        <f t="shared" si="30"/>
        <v>0</v>
      </c>
      <c r="M144" s="64"/>
      <c r="N144" s="51">
        <f t="shared" si="31"/>
        <v>0</v>
      </c>
      <c r="O144" s="51">
        <f t="shared" si="24"/>
        <v>0</v>
      </c>
      <c r="P144" s="51">
        <f t="shared" si="25"/>
        <v>0</v>
      </c>
      <c r="Q144" s="51">
        <f t="shared" si="28"/>
        <v>0</v>
      </c>
      <c r="R144" s="51"/>
      <c r="S144" s="51">
        <f t="shared" si="32"/>
        <v>0</v>
      </c>
      <c r="T144" s="51">
        <f t="shared" si="26"/>
        <v>0</v>
      </c>
      <c r="U144" s="51"/>
      <c r="V144" s="51">
        <f t="shared" si="33"/>
        <v>0</v>
      </c>
      <c r="W144" s="51">
        <f t="shared" si="27"/>
        <v>0</v>
      </c>
    </row>
    <row r="145" spans="1:23" ht="37.5" customHeight="1" hidden="1">
      <c r="A145" s="41" t="s">
        <v>112</v>
      </c>
      <c r="B145" s="11"/>
      <c r="C145" s="11"/>
      <c r="D145" s="11"/>
      <c r="E145" s="20">
        <f t="shared" si="23"/>
        <v>0</v>
      </c>
      <c r="F145" s="64"/>
      <c r="G145" s="51">
        <f t="shared" si="29"/>
        <v>0</v>
      </c>
      <c r="H145" s="64">
        <v>180478</v>
      </c>
      <c r="I145" s="51"/>
      <c r="J145" s="51"/>
      <c r="K145" s="64"/>
      <c r="L145" s="51">
        <f t="shared" si="30"/>
        <v>0</v>
      </c>
      <c r="M145" s="64">
        <v>180478</v>
      </c>
      <c r="N145" s="51">
        <f t="shared" si="31"/>
        <v>0.5326145082606701</v>
      </c>
      <c r="O145" s="51">
        <f t="shared" si="24"/>
        <v>180478</v>
      </c>
      <c r="P145" s="51">
        <f t="shared" si="25"/>
        <v>180478</v>
      </c>
      <c r="Q145" s="51">
        <f t="shared" si="28"/>
        <v>180478</v>
      </c>
      <c r="R145" s="51"/>
      <c r="S145" s="51">
        <f t="shared" si="32"/>
        <v>0</v>
      </c>
      <c r="T145" s="51">
        <f t="shared" si="26"/>
        <v>-180478</v>
      </c>
      <c r="U145" s="51"/>
      <c r="V145" s="51">
        <f t="shared" si="33"/>
        <v>0</v>
      </c>
      <c r="W145" s="51">
        <f t="shared" si="27"/>
        <v>-180478</v>
      </c>
    </row>
    <row r="146" spans="1:23" ht="32.25" customHeight="1" hidden="1">
      <c r="A146" s="43" t="s">
        <v>114</v>
      </c>
      <c r="B146" s="32">
        <f>B147+B149+B150+B152+B153+B155+B157+B158+B160+B161+B163+B164+B165+B167+B169+B172+B175+B170+B171+B174</f>
        <v>0</v>
      </c>
      <c r="C146" s="32">
        <f>C147+C149+C150+C152+C153+C155+C157+C158+C160+C161+C163+C164+C165+C167+C169+C172+C175+C170+C171+C174</f>
        <v>0</v>
      </c>
      <c r="D146" s="32"/>
      <c r="E146" s="20">
        <f t="shared" si="23"/>
        <v>0</v>
      </c>
      <c r="F146" s="63"/>
      <c r="G146" s="51">
        <f t="shared" si="29"/>
        <v>0</v>
      </c>
      <c r="H146" s="63">
        <f>H147+H149+H151+H152+H154+H156+H157+H159+H160+H162+H163+H164+H166+H168+H169+H170+H171+H172+H174+H173+H175</f>
        <v>2287629</v>
      </c>
      <c r="I146" s="51"/>
      <c r="J146" s="51"/>
      <c r="K146" s="63"/>
      <c r="L146" s="51">
        <f t="shared" si="30"/>
        <v>0</v>
      </c>
      <c r="M146" s="63">
        <f>M147+M149+M151+M152+M154+M156+M157+M159+M160+M162+M163+M164+M166+M168+M169+M170+M171+M172+M174+M173+M175</f>
        <v>2287629</v>
      </c>
      <c r="N146" s="51">
        <f t="shared" si="31"/>
        <v>6.751096504381968</v>
      </c>
      <c r="O146" s="51">
        <f t="shared" si="24"/>
        <v>2287629</v>
      </c>
      <c r="P146" s="51">
        <f t="shared" si="25"/>
        <v>2287629</v>
      </c>
      <c r="Q146" s="51">
        <f t="shared" si="28"/>
        <v>2287629</v>
      </c>
      <c r="R146" s="51"/>
      <c r="S146" s="51">
        <f t="shared" si="32"/>
        <v>0</v>
      </c>
      <c r="T146" s="51">
        <f t="shared" si="26"/>
        <v>-2287629</v>
      </c>
      <c r="U146" s="51"/>
      <c r="V146" s="51">
        <f t="shared" si="33"/>
        <v>0</v>
      </c>
      <c r="W146" s="51">
        <f t="shared" si="27"/>
        <v>-2287629</v>
      </c>
    </row>
    <row r="147" spans="1:23" ht="47.25" customHeight="1" hidden="1">
      <c r="A147" s="41" t="s">
        <v>115</v>
      </c>
      <c r="B147" s="11"/>
      <c r="C147" s="11"/>
      <c r="D147" s="11"/>
      <c r="E147" s="20">
        <f t="shared" si="23"/>
        <v>0</v>
      </c>
      <c r="F147" s="64"/>
      <c r="G147" s="51">
        <f t="shared" si="29"/>
        <v>0</v>
      </c>
      <c r="H147" s="64">
        <v>1014275</v>
      </c>
      <c r="I147" s="51"/>
      <c r="J147" s="51"/>
      <c r="K147" s="64"/>
      <c r="L147" s="51">
        <f t="shared" si="30"/>
        <v>0</v>
      </c>
      <c r="M147" s="64">
        <v>1014275</v>
      </c>
      <c r="N147" s="51">
        <f t="shared" si="31"/>
        <v>2.993260011558701</v>
      </c>
      <c r="O147" s="51">
        <f t="shared" si="24"/>
        <v>1014275</v>
      </c>
      <c r="P147" s="51">
        <f t="shared" si="25"/>
        <v>1014275</v>
      </c>
      <c r="Q147" s="51">
        <f t="shared" si="28"/>
        <v>1014275</v>
      </c>
      <c r="R147" s="51"/>
      <c r="S147" s="51">
        <f t="shared" si="32"/>
        <v>0</v>
      </c>
      <c r="T147" s="51">
        <f t="shared" si="26"/>
        <v>-1014275</v>
      </c>
      <c r="U147" s="51"/>
      <c r="V147" s="51">
        <f t="shared" si="33"/>
        <v>0</v>
      </c>
      <c r="W147" s="51">
        <f t="shared" si="27"/>
        <v>-1014275</v>
      </c>
    </row>
    <row r="148" spans="1:23" s="12" customFormat="1" ht="30.75" customHeight="1" hidden="1">
      <c r="A148" s="41" t="s">
        <v>116</v>
      </c>
      <c r="B148" s="11"/>
      <c r="C148" s="11"/>
      <c r="D148" s="11"/>
      <c r="E148" s="20">
        <f t="shared" si="23"/>
        <v>0</v>
      </c>
      <c r="F148" s="64"/>
      <c r="G148" s="51">
        <f t="shared" si="29"/>
        <v>0</v>
      </c>
      <c r="H148" s="64"/>
      <c r="I148" s="51"/>
      <c r="J148" s="51"/>
      <c r="K148" s="64"/>
      <c r="L148" s="51">
        <f t="shared" si="30"/>
        <v>0</v>
      </c>
      <c r="M148" s="64"/>
      <c r="N148" s="51">
        <f t="shared" si="31"/>
        <v>0</v>
      </c>
      <c r="O148" s="51">
        <f t="shared" si="24"/>
        <v>0</v>
      </c>
      <c r="P148" s="51">
        <f t="shared" si="25"/>
        <v>0</v>
      </c>
      <c r="Q148" s="51">
        <f t="shared" si="28"/>
        <v>0</v>
      </c>
      <c r="R148" s="60"/>
      <c r="S148" s="51">
        <f t="shared" si="32"/>
        <v>0</v>
      </c>
      <c r="T148" s="51">
        <f t="shared" si="26"/>
        <v>0</v>
      </c>
      <c r="U148" s="60"/>
      <c r="V148" s="51">
        <f t="shared" si="33"/>
        <v>0</v>
      </c>
      <c r="W148" s="51">
        <f t="shared" si="27"/>
        <v>0</v>
      </c>
    </row>
    <row r="149" spans="1:23" s="12" customFormat="1" ht="43.5" customHeight="1" hidden="1">
      <c r="A149" s="41" t="s">
        <v>117</v>
      </c>
      <c r="B149" s="11"/>
      <c r="C149" s="11"/>
      <c r="D149" s="11"/>
      <c r="E149" s="20">
        <f t="shared" si="23"/>
        <v>0</v>
      </c>
      <c r="F149" s="64"/>
      <c r="G149" s="51">
        <f t="shared" si="29"/>
        <v>0</v>
      </c>
      <c r="H149" s="64">
        <v>57894</v>
      </c>
      <c r="I149" s="51"/>
      <c r="J149" s="51"/>
      <c r="K149" s="64"/>
      <c r="L149" s="51">
        <f t="shared" si="30"/>
        <v>0</v>
      </c>
      <c r="M149" s="64">
        <v>57894</v>
      </c>
      <c r="N149" s="51">
        <f t="shared" si="31"/>
        <v>0.17085287038444155</v>
      </c>
      <c r="O149" s="51">
        <f t="shared" si="24"/>
        <v>57894</v>
      </c>
      <c r="P149" s="51">
        <f t="shared" si="25"/>
        <v>57894</v>
      </c>
      <c r="Q149" s="51">
        <f t="shared" si="28"/>
        <v>57894</v>
      </c>
      <c r="R149" s="60"/>
      <c r="S149" s="51">
        <f t="shared" si="32"/>
        <v>0</v>
      </c>
      <c r="T149" s="51">
        <f t="shared" si="26"/>
        <v>-57894</v>
      </c>
      <c r="U149" s="60"/>
      <c r="V149" s="51">
        <f t="shared" si="33"/>
        <v>0</v>
      </c>
      <c r="W149" s="51">
        <f t="shared" si="27"/>
        <v>-57894</v>
      </c>
    </row>
    <row r="150" spans="1:23" ht="63.75" customHeight="1" hidden="1">
      <c r="A150" s="41" t="s">
        <v>118</v>
      </c>
      <c r="B150" s="11"/>
      <c r="C150" s="11"/>
      <c r="D150" s="11"/>
      <c r="E150" s="20">
        <f t="shared" si="23"/>
        <v>0</v>
      </c>
      <c r="F150" s="64"/>
      <c r="G150" s="51">
        <f t="shared" si="29"/>
        <v>0</v>
      </c>
      <c r="H150" s="64"/>
      <c r="I150" s="51"/>
      <c r="J150" s="51"/>
      <c r="K150" s="64"/>
      <c r="L150" s="51">
        <f t="shared" si="30"/>
        <v>0</v>
      </c>
      <c r="M150" s="64"/>
      <c r="N150" s="51">
        <f t="shared" si="31"/>
        <v>0</v>
      </c>
      <c r="O150" s="51">
        <f t="shared" si="24"/>
        <v>0</v>
      </c>
      <c r="P150" s="51">
        <f t="shared" si="25"/>
        <v>0</v>
      </c>
      <c r="Q150" s="51">
        <f t="shared" si="28"/>
        <v>0</v>
      </c>
      <c r="R150" s="51"/>
      <c r="S150" s="51">
        <f t="shared" si="32"/>
        <v>0</v>
      </c>
      <c r="T150" s="51">
        <f t="shared" si="26"/>
        <v>0</v>
      </c>
      <c r="U150" s="51"/>
      <c r="V150" s="51">
        <f t="shared" si="33"/>
        <v>0</v>
      </c>
      <c r="W150" s="51">
        <f t="shared" si="27"/>
        <v>0</v>
      </c>
    </row>
    <row r="151" spans="1:23" ht="61.5" customHeight="1" hidden="1">
      <c r="A151" s="41" t="s">
        <v>119</v>
      </c>
      <c r="B151" s="11"/>
      <c r="C151" s="11"/>
      <c r="D151" s="11"/>
      <c r="E151" s="20">
        <f t="shared" si="23"/>
        <v>0</v>
      </c>
      <c r="F151" s="64"/>
      <c r="G151" s="51">
        <f t="shared" si="29"/>
        <v>0</v>
      </c>
      <c r="H151" s="64">
        <v>20147</v>
      </c>
      <c r="I151" s="51"/>
      <c r="J151" s="51"/>
      <c r="K151" s="64"/>
      <c r="L151" s="51">
        <f t="shared" si="30"/>
        <v>0</v>
      </c>
      <c r="M151" s="64">
        <v>20147</v>
      </c>
      <c r="N151" s="51">
        <f t="shared" si="31"/>
        <v>0.05945646836693515</v>
      </c>
      <c r="O151" s="51">
        <f t="shared" si="24"/>
        <v>20147</v>
      </c>
      <c r="P151" s="51">
        <f t="shared" si="25"/>
        <v>20147</v>
      </c>
      <c r="Q151" s="51">
        <f t="shared" si="28"/>
        <v>20147</v>
      </c>
      <c r="R151" s="51"/>
      <c r="S151" s="51">
        <f t="shared" si="32"/>
        <v>0</v>
      </c>
      <c r="T151" s="51">
        <f t="shared" si="26"/>
        <v>-20147</v>
      </c>
      <c r="U151" s="51"/>
      <c r="V151" s="51">
        <f t="shared" si="33"/>
        <v>0</v>
      </c>
      <c r="W151" s="51">
        <f t="shared" si="27"/>
        <v>-20147</v>
      </c>
    </row>
    <row r="152" spans="1:23" ht="46.5" customHeight="1" hidden="1">
      <c r="A152" s="41" t="s">
        <v>120</v>
      </c>
      <c r="B152" s="11"/>
      <c r="C152" s="11"/>
      <c r="D152" s="11"/>
      <c r="E152" s="20">
        <f t="shared" si="23"/>
        <v>0</v>
      </c>
      <c r="F152" s="64"/>
      <c r="G152" s="51">
        <f t="shared" si="29"/>
        <v>0</v>
      </c>
      <c r="H152" s="64">
        <v>56</v>
      </c>
      <c r="I152" s="51"/>
      <c r="J152" s="51"/>
      <c r="K152" s="64"/>
      <c r="L152" s="51">
        <f t="shared" si="30"/>
        <v>0</v>
      </c>
      <c r="M152" s="64">
        <v>56</v>
      </c>
      <c r="N152" s="51">
        <f t="shared" si="31"/>
        <v>0.00016526342525181756</v>
      </c>
      <c r="O152" s="51">
        <f t="shared" si="24"/>
        <v>56</v>
      </c>
      <c r="P152" s="51">
        <f t="shared" si="25"/>
        <v>56</v>
      </c>
      <c r="Q152" s="51">
        <f t="shared" si="28"/>
        <v>56</v>
      </c>
      <c r="R152" s="51"/>
      <c r="S152" s="51">
        <f t="shared" si="32"/>
        <v>0</v>
      </c>
      <c r="T152" s="51">
        <f t="shared" si="26"/>
        <v>-56</v>
      </c>
      <c r="U152" s="51"/>
      <c r="V152" s="51">
        <f t="shared" si="33"/>
        <v>0</v>
      </c>
      <c r="W152" s="51">
        <f t="shared" si="27"/>
        <v>-56</v>
      </c>
    </row>
    <row r="153" spans="1:23" ht="45" customHeight="1" hidden="1">
      <c r="A153" s="41" t="s">
        <v>121</v>
      </c>
      <c r="B153" s="11"/>
      <c r="C153" s="11"/>
      <c r="D153" s="11"/>
      <c r="E153" s="20">
        <f t="shared" si="23"/>
        <v>0</v>
      </c>
      <c r="F153" s="64"/>
      <c r="G153" s="51">
        <f t="shared" si="29"/>
        <v>0</v>
      </c>
      <c r="H153" s="64"/>
      <c r="I153" s="51"/>
      <c r="J153" s="51"/>
      <c r="K153" s="64"/>
      <c r="L153" s="51">
        <f t="shared" si="30"/>
        <v>0</v>
      </c>
      <c r="M153" s="64"/>
      <c r="N153" s="51">
        <f t="shared" si="31"/>
        <v>0</v>
      </c>
      <c r="O153" s="51">
        <f t="shared" si="24"/>
        <v>0</v>
      </c>
      <c r="P153" s="51">
        <f t="shared" si="25"/>
        <v>0</v>
      </c>
      <c r="Q153" s="51">
        <f t="shared" si="28"/>
        <v>0</v>
      </c>
      <c r="R153" s="51"/>
      <c r="S153" s="51">
        <f t="shared" si="32"/>
        <v>0</v>
      </c>
      <c r="T153" s="51">
        <f t="shared" si="26"/>
        <v>0</v>
      </c>
      <c r="U153" s="51"/>
      <c r="V153" s="51">
        <f t="shared" si="33"/>
        <v>0</v>
      </c>
      <c r="W153" s="51">
        <f t="shared" si="27"/>
        <v>0</v>
      </c>
    </row>
    <row r="154" spans="1:23" ht="45" customHeight="1" hidden="1">
      <c r="A154" s="41" t="s">
        <v>122</v>
      </c>
      <c r="B154" s="11"/>
      <c r="C154" s="11"/>
      <c r="D154" s="11"/>
      <c r="E154" s="20">
        <f t="shared" si="23"/>
        <v>0</v>
      </c>
      <c r="F154" s="64"/>
      <c r="G154" s="51">
        <f t="shared" si="29"/>
        <v>0</v>
      </c>
      <c r="H154" s="64">
        <v>472</v>
      </c>
      <c r="I154" s="51"/>
      <c r="J154" s="51"/>
      <c r="K154" s="64"/>
      <c r="L154" s="51">
        <f t="shared" si="30"/>
        <v>0</v>
      </c>
      <c r="M154" s="64">
        <v>472</v>
      </c>
      <c r="N154" s="51">
        <f t="shared" si="31"/>
        <v>0.0013929345842653195</v>
      </c>
      <c r="O154" s="51">
        <f t="shared" si="24"/>
        <v>472</v>
      </c>
      <c r="P154" s="51">
        <f t="shared" si="25"/>
        <v>472</v>
      </c>
      <c r="Q154" s="51">
        <f t="shared" si="28"/>
        <v>472</v>
      </c>
      <c r="R154" s="51"/>
      <c r="S154" s="51">
        <f t="shared" si="32"/>
        <v>0</v>
      </c>
      <c r="T154" s="51">
        <f t="shared" si="26"/>
        <v>-472</v>
      </c>
      <c r="U154" s="51"/>
      <c r="V154" s="51">
        <f t="shared" si="33"/>
        <v>0</v>
      </c>
      <c r="W154" s="51">
        <f t="shared" si="27"/>
        <v>-472</v>
      </c>
    </row>
    <row r="155" spans="1:23" ht="65.25" customHeight="1" hidden="1">
      <c r="A155" s="41" t="s">
        <v>123</v>
      </c>
      <c r="B155" s="11"/>
      <c r="C155" s="11"/>
      <c r="D155" s="11"/>
      <c r="E155" s="20">
        <f t="shared" si="23"/>
        <v>0</v>
      </c>
      <c r="F155" s="64"/>
      <c r="G155" s="51">
        <f t="shared" si="29"/>
        <v>0</v>
      </c>
      <c r="H155" s="64"/>
      <c r="I155" s="51"/>
      <c r="J155" s="51"/>
      <c r="K155" s="64"/>
      <c r="L155" s="51">
        <f t="shared" si="30"/>
        <v>0</v>
      </c>
      <c r="M155" s="64"/>
      <c r="N155" s="51">
        <f t="shared" si="31"/>
        <v>0</v>
      </c>
      <c r="O155" s="51">
        <f t="shared" si="24"/>
        <v>0</v>
      </c>
      <c r="P155" s="51">
        <f t="shared" si="25"/>
        <v>0</v>
      </c>
      <c r="Q155" s="51">
        <f t="shared" si="28"/>
        <v>0</v>
      </c>
      <c r="R155" s="51"/>
      <c r="S155" s="51">
        <f t="shared" si="32"/>
        <v>0</v>
      </c>
      <c r="T155" s="51">
        <f t="shared" si="26"/>
        <v>0</v>
      </c>
      <c r="U155" s="51"/>
      <c r="V155" s="51">
        <f t="shared" si="33"/>
        <v>0</v>
      </c>
      <c r="W155" s="51">
        <f t="shared" si="27"/>
        <v>0</v>
      </c>
    </row>
    <row r="156" spans="1:23" ht="60" customHeight="1" hidden="1">
      <c r="A156" s="41" t="s">
        <v>124</v>
      </c>
      <c r="B156" s="11"/>
      <c r="C156" s="11"/>
      <c r="D156" s="11"/>
      <c r="E156" s="20">
        <f t="shared" si="23"/>
        <v>0</v>
      </c>
      <c r="F156" s="64"/>
      <c r="G156" s="51">
        <f t="shared" si="29"/>
        <v>0</v>
      </c>
      <c r="H156" s="64"/>
      <c r="I156" s="51"/>
      <c r="J156" s="51"/>
      <c r="K156" s="64"/>
      <c r="L156" s="51">
        <f t="shared" si="30"/>
        <v>0</v>
      </c>
      <c r="M156" s="64"/>
      <c r="N156" s="51">
        <f t="shared" si="31"/>
        <v>0</v>
      </c>
      <c r="O156" s="51">
        <f t="shared" si="24"/>
        <v>0</v>
      </c>
      <c r="P156" s="51">
        <f t="shared" si="25"/>
        <v>0</v>
      </c>
      <c r="Q156" s="51">
        <f t="shared" si="28"/>
        <v>0</v>
      </c>
      <c r="R156" s="51"/>
      <c r="S156" s="51">
        <f t="shared" si="32"/>
        <v>0</v>
      </c>
      <c r="T156" s="51">
        <f t="shared" si="26"/>
        <v>0</v>
      </c>
      <c r="U156" s="51"/>
      <c r="V156" s="51">
        <f t="shared" si="33"/>
        <v>0</v>
      </c>
      <c r="W156" s="51">
        <f t="shared" si="27"/>
        <v>0</v>
      </c>
    </row>
    <row r="157" spans="1:23" ht="63.75" customHeight="1" hidden="1">
      <c r="A157" s="41" t="s">
        <v>125</v>
      </c>
      <c r="B157" s="11"/>
      <c r="C157" s="11"/>
      <c r="D157" s="11"/>
      <c r="E157" s="20">
        <f t="shared" si="23"/>
        <v>0</v>
      </c>
      <c r="F157" s="64"/>
      <c r="G157" s="51">
        <f t="shared" si="29"/>
        <v>0</v>
      </c>
      <c r="H157" s="64">
        <v>547</v>
      </c>
      <c r="I157" s="51"/>
      <c r="J157" s="51"/>
      <c r="K157" s="64"/>
      <c r="L157" s="51">
        <f t="shared" si="30"/>
        <v>0</v>
      </c>
      <c r="M157" s="64">
        <v>547</v>
      </c>
      <c r="N157" s="51">
        <f t="shared" si="31"/>
        <v>0.0016142695287990037</v>
      </c>
      <c r="O157" s="51">
        <f t="shared" si="24"/>
        <v>547</v>
      </c>
      <c r="P157" s="51">
        <f t="shared" si="25"/>
        <v>547</v>
      </c>
      <c r="Q157" s="51">
        <f t="shared" si="28"/>
        <v>547</v>
      </c>
      <c r="R157" s="51"/>
      <c r="S157" s="51">
        <f t="shared" si="32"/>
        <v>0</v>
      </c>
      <c r="T157" s="51">
        <f t="shared" si="26"/>
        <v>-547</v>
      </c>
      <c r="U157" s="51"/>
      <c r="V157" s="51">
        <f t="shared" si="33"/>
        <v>0</v>
      </c>
      <c r="W157" s="51">
        <f t="shared" si="27"/>
        <v>-547</v>
      </c>
    </row>
    <row r="158" spans="1:23" ht="72.75" customHeight="1" hidden="1">
      <c r="A158" s="41" t="s">
        <v>126</v>
      </c>
      <c r="B158" s="11"/>
      <c r="C158" s="11"/>
      <c r="D158" s="11"/>
      <c r="E158" s="20">
        <f t="shared" si="23"/>
        <v>0</v>
      </c>
      <c r="F158" s="64"/>
      <c r="G158" s="51">
        <f t="shared" si="29"/>
        <v>0</v>
      </c>
      <c r="H158" s="64"/>
      <c r="I158" s="51"/>
      <c r="J158" s="51"/>
      <c r="K158" s="64"/>
      <c r="L158" s="51">
        <f t="shared" si="30"/>
        <v>0</v>
      </c>
      <c r="M158" s="64"/>
      <c r="N158" s="51">
        <f t="shared" si="31"/>
        <v>0</v>
      </c>
      <c r="O158" s="51">
        <f t="shared" si="24"/>
        <v>0</v>
      </c>
      <c r="P158" s="51">
        <f t="shared" si="25"/>
        <v>0</v>
      </c>
      <c r="Q158" s="51">
        <f t="shared" si="28"/>
        <v>0</v>
      </c>
      <c r="R158" s="51"/>
      <c r="S158" s="51">
        <f t="shared" si="32"/>
        <v>0</v>
      </c>
      <c r="T158" s="51">
        <f t="shared" si="26"/>
        <v>0</v>
      </c>
      <c r="U158" s="51"/>
      <c r="V158" s="51">
        <f t="shared" si="33"/>
        <v>0</v>
      </c>
      <c r="W158" s="51">
        <f t="shared" si="27"/>
        <v>0</v>
      </c>
    </row>
    <row r="159" spans="1:23" ht="61.5" customHeight="1" hidden="1">
      <c r="A159" s="41" t="s">
        <v>127</v>
      </c>
      <c r="B159" s="11"/>
      <c r="C159" s="11"/>
      <c r="D159" s="11"/>
      <c r="E159" s="20">
        <f aca="true" t="shared" si="34" ref="E159:E191">D159/23678274*100</f>
        <v>0</v>
      </c>
      <c r="F159" s="64"/>
      <c r="G159" s="51">
        <f t="shared" si="29"/>
        <v>0</v>
      </c>
      <c r="H159" s="64"/>
      <c r="I159" s="51"/>
      <c r="J159" s="51"/>
      <c r="K159" s="64"/>
      <c r="L159" s="51">
        <f t="shared" si="30"/>
        <v>0</v>
      </c>
      <c r="M159" s="64"/>
      <c r="N159" s="51">
        <f t="shared" si="31"/>
        <v>0</v>
      </c>
      <c r="O159" s="51">
        <f t="shared" si="24"/>
        <v>0</v>
      </c>
      <c r="P159" s="51">
        <f t="shared" si="25"/>
        <v>0</v>
      </c>
      <c r="Q159" s="51">
        <f t="shared" si="28"/>
        <v>0</v>
      </c>
      <c r="R159" s="51"/>
      <c r="S159" s="51">
        <f t="shared" si="32"/>
        <v>0</v>
      </c>
      <c r="T159" s="51">
        <f t="shared" si="26"/>
        <v>0</v>
      </c>
      <c r="U159" s="51"/>
      <c r="V159" s="51">
        <f t="shared" si="33"/>
        <v>0</v>
      </c>
      <c r="W159" s="51">
        <f t="shared" si="27"/>
        <v>0</v>
      </c>
    </row>
    <row r="160" spans="1:23" ht="62.25" customHeight="1" hidden="1">
      <c r="A160" s="41" t="s">
        <v>128</v>
      </c>
      <c r="B160" s="11"/>
      <c r="C160" s="11"/>
      <c r="D160" s="11"/>
      <c r="E160" s="20">
        <f t="shared" si="34"/>
        <v>0</v>
      </c>
      <c r="F160" s="64"/>
      <c r="G160" s="51">
        <f t="shared" si="29"/>
        <v>0</v>
      </c>
      <c r="H160" s="64">
        <v>578</v>
      </c>
      <c r="I160" s="51"/>
      <c r="J160" s="51"/>
      <c r="K160" s="64"/>
      <c r="L160" s="51">
        <f t="shared" si="30"/>
        <v>0</v>
      </c>
      <c r="M160" s="64">
        <v>578</v>
      </c>
      <c r="N160" s="51">
        <f t="shared" si="31"/>
        <v>0.0017057546392062598</v>
      </c>
      <c r="O160" s="51">
        <f t="shared" si="24"/>
        <v>578</v>
      </c>
      <c r="P160" s="51">
        <f t="shared" si="25"/>
        <v>578</v>
      </c>
      <c r="Q160" s="51">
        <f t="shared" si="28"/>
        <v>578</v>
      </c>
      <c r="R160" s="51"/>
      <c r="S160" s="51">
        <f t="shared" si="32"/>
        <v>0</v>
      </c>
      <c r="T160" s="51">
        <f t="shared" si="26"/>
        <v>-578</v>
      </c>
      <c r="U160" s="51"/>
      <c r="V160" s="51">
        <f t="shared" si="33"/>
        <v>0</v>
      </c>
      <c r="W160" s="51">
        <f t="shared" si="27"/>
        <v>-578</v>
      </c>
    </row>
    <row r="161" spans="1:23" ht="59.25" customHeight="1" hidden="1">
      <c r="A161" s="41" t="s">
        <v>129</v>
      </c>
      <c r="B161" s="11"/>
      <c r="C161" s="11"/>
      <c r="D161" s="11"/>
      <c r="E161" s="20">
        <f t="shared" si="34"/>
        <v>0</v>
      </c>
      <c r="F161" s="64"/>
      <c r="G161" s="51">
        <f t="shared" si="29"/>
        <v>0</v>
      </c>
      <c r="H161" s="64"/>
      <c r="I161" s="51"/>
      <c r="J161" s="51"/>
      <c r="K161" s="64"/>
      <c r="L161" s="51">
        <f t="shared" si="30"/>
        <v>0</v>
      </c>
      <c r="M161" s="64"/>
      <c r="N161" s="51">
        <f t="shared" si="31"/>
        <v>0</v>
      </c>
      <c r="O161" s="51">
        <f t="shared" si="24"/>
        <v>0</v>
      </c>
      <c r="P161" s="51">
        <f t="shared" si="25"/>
        <v>0</v>
      </c>
      <c r="Q161" s="51">
        <f t="shared" si="28"/>
        <v>0</v>
      </c>
      <c r="R161" s="51"/>
      <c r="S161" s="51">
        <f t="shared" si="32"/>
        <v>0</v>
      </c>
      <c r="T161" s="51">
        <f t="shared" si="26"/>
        <v>0</v>
      </c>
      <c r="U161" s="51"/>
      <c r="V161" s="51">
        <f t="shared" si="33"/>
        <v>0</v>
      </c>
      <c r="W161" s="51">
        <f t="shared" si="27"/>
        <v>0</v>
      </c>
    </row>
    <row r="162" spans="1:23" ht="45.75" customHeight="1" hidden="1">
      <c r="A162" s="41" t="s">
        <v>130</v>
      </c>
      <c r="B162" s="11"/>
      <c r="C162" s="11"/>
      <c r="D162" s="11"/>
      <c r="E162" s="20">
        <f t="shared" si="34"/>
        <v>0</v>
      </c>
      <c r="F162" s="64"/>
      <c r="G162" s="51">
        <f t="shared" si="29"/>
        <v>0</v>
      </c>
      <c r="H162" s="64">
        <v>25079</v>
      </c>
      <c r="I162" s="51"/>
      <c r="J162" s="51"/>
      <c r="K162" s="64"/>
      <c r="L162" s="51">
        <f t="shared" si="30"/>
        <v>0</v>
      </c>
      <c r="M162" s="64">
        <v>25079</v>
      </c>
      <c r="N162" s="51">
        <f t="shared" si="31"/>
        <v>0.07401145431947023</v>
      </c>
      <c r="O162" s="51">
        <f t="shared" si="24"/>
        <v>25079</v>
      </c>
      <c r="P162" s="51">
        <f t="shared" si="25"/>
        <v>25079</v>
      </c>
      <c r="Q162" s="51">
        <f t="shared" si="28"/>
        <v>25079</v>
      </c>
      <c r="R162" s="51"/>
      <c r="S162" s="51">
        <f t="shared" si="32"/>
        <v>0</v>
      </c>
      <c r="T162" s="51">
        <f t="shared" si="26"/>
        <v>-25079</v>
      </c>
      <c r="U162" s="51"/>
      <c r="V162" s="51">
        <f t="shared" si="33"/>
        <v>0</v>
      </c>
      <c r="W162" s="51">
        <f t="shared" si="27"/>
        <v>-25079</v>
      </c>
    </row>
    <row r="163" spans="1:23" ht="46.5" customHeight="1" hidden="1">
      <c r="A163" s="41" t="s">
        <v>131</v>
      </c>
      <c r="B163" s="11"/>
      <c r="C163" s="11"/>
      <c r="D163" s="11"/>
      <c r="E163" s="20">
        <f t="shared" si="34"/>
        <v>0</v>
      </c>
      <c r="F163" s="64"/>
      <c r="G163" s="51">
        <f t="shared" si="29"/>
        <v>0</v>
      </c>
      <c r="H163" s="64">
        <v>284116</v>
      </c>
      <c r="I163" s="51"/>
      <c r="J163" s="51"/>
      <c r="K163" s="64"/>
      <c r="L163" s="51">
        <f t="shared" si="30"/>
        <v>0</v>
      </c>
      <c r="M163" s="64">
        <v>284116</v>
      </c>
      <c r="N163" s="51">
        <f t="shared" si="31"/>
        <v>0.8384639880150964</v>
      </c>
      <c r="O163" s="51">
        <f t="shared" si="24"/>
        <v>284116</v>
      </c>
      <c r="P163" s="51">
        <f t="shared" si="25"/>
        <v>284116</v>
      </c>
      <c r="Q163" s="51">
        <f t="shared" si="28"/>
        <v>284116</v>
      </c>
      <c r="R163" s="51"/>
      <c r="S163" s="51">
        <f t="shared" si="32"/>
        <v>0</v>
      </c>
      <c r="T163" s="51">
        <f t="shared" si="26"/>
        <v>-284116</v>
      </c>
      <c r="U163" s="51"/>
      <c r="V163" s="51">
        <f t="shared" si="33"/>
        <v>0</v>
      </c>
      <c r="W163" s="51">
        <f t="shared" si="27"/>
        <v>-284116</v>
      </c>
    </row>
    <row r="164" spans="1:23" ht="45" customHeight="1" hidden="1">
      <c r="A164" s="41" t="s">
        <v>132</v>
      </c>
      <c r="B164" s="11"/>
      <c r="C164" s="11"/>
      <c r="D164" s="11"/>
      <c r="E164" s="20">
        <f t="shared" si="34"/>
        <v>0</v>
      </c>
      <c r="F164" s="64"/>
      <c r="G164" s="51">
        <f t="shared" si="29"/>
        <v>0</v>
      </c>
      <c r="H164" s="64">
        <v>42497</v>
      </c>
      <c r="I164" s="51"/>
      <c r="J164" s="51"/>
      <c r="K164" s="64"/>
      <c r="L164" s="51">
        <f t="shared" si="30"/>
        <v>0</v>
      </c>
      <c r="M164" s="64">
        <v>42497</v>
      </c>
      <c r="N164" s="51">
        <f t="shared" si="31"/>
        <v>0.12541428183797304</v>
      </c>
      <c r="O164" s="51">
        <f t="shared" si="24"/>
        <v>42497</v>
      </c>
      <c r="P164" s="51">
        <f t="shared" si="25"/>
        <v>42497</v>
      </c>
      <c r="Q164" s="51">
        <f t="shared" si="28"/>
        <v>42497</v>
      </c>
      <c r="R164" s="51"/>
      <c r="S164" s="51">
        <f t="shared" si="32"/>
        <v>0</v>
      </c>
      <c r="T164" s="51">
        <f t="shared" si="26"/>
        <v>-42497</v>
      </c>
      <c r="U164" s="51"/>
      <c r="V164" s="51">
        <f t="shared" si="33"/>
        <v>0</v>
      </c>
      <c r="W164" s="51">
        <f t="shared" si="27"/>
        <v>-42497</v>
      </c>
    </row>
    <row r="165" spans="1:23" ht="58.5" customHeight="1" hidden="1">
      <c r="A165" s="41" t="s">
        <v>133</v>
      </c>
      <c r="B165" s="11"/>
      <c r="C165" s="11"/>
      <c r="D165" s="11"/>
      <c r="E165" s="20">
        <f t="shared" si="34"/>
        <v>0</v>
      </c>
      <c r="F165" s="64"/>
      <c r="G165" s="51">
        <f t="shared" si="29"/>
        <v>0</v>
      </c>
      <c r="H165" s="64"/>
      <c r="I165" s="51"/>
      <c r="J165" s="51"/>
      <c r="K165" s="64"/>
      <c r="L165" s="51">
        <f t="shared" si="30"/>
        <v>0</v>
      </c>
      <c r="M165" s="64"/>
      <c r="N165" s="51">
        <f t="shared" si="31"/>
        <v>0</v>
      </c>
      <c r="O165" s="51">
        <f t="shared" si="24"/>
        <v>0</v>
      </c>
      <c r="P165" s="51">
        <f t="shared" si="25"/>
        <v>0</v>
      </c>
      <c r="Q165" s="51">
        <f t="shared" si="28"/>
        <v>0</v>
      </c>
      <c r="R165" s="51"/>
      <c r="S165" s="51">
        <f t="shared" si="32"/>
        <v>0</v>
      </c>
      <c r="T165" s="51">
        <f t="shared" si="26"/>
        <v>0</v>
      </c>
      <c r="U165" s="51"/>
      <c r="V165" s="51">
        <f t="shared" si="33"/>
        <v>0</v>
      </c>
      <c r="W165" s="51">
        <f t="shared" si="27"/>
        <v>0</v>
      </c>
    </row>
    <row r="166" spans="1:23" ht="60.75" customHeight="1" hidden="1">
      <c r="A166" s="41" t="s">
        <v>134</v>
      </c>
      <c r="B166" s="11"/>
      <c r="C166" s="11"/>
      <c r="D166" s="11"/>
      <c r="E166" s="20">
        <f t="shared" si="34"/>
        <v>0</v>
      </c>
      <c r="F166" s="64"/>
      <c r="G166" s="51">
        <f t="shared" si="29"/>
        <v>0</v>
      </c>
      <c r="H166" s="64">
        <v>21338</v>
      </c>
      <c r="I166" s="51"/>
      <c r="J166" s="51"/>
      <c r="K166" s="64"/>
      <c r="L166" s="51">
        <f t="shared" si="30"/>
        <v>0</v>
      </c>
      <c r="M166" s="64">
        <v>21338</v>
      </c>
      <c r="N166" s="51">
        <f t="shared" si="31"/>
        <v>0.06297126728613006</v>
      </c>
      <c r="O166" s="51">
        <f t="shared" si="24"/>
        <v>21338</v>
      </c>
      <c r="P166" s="51">
        <f t="shared" si="25"/>
        <v>21338</v>
      </c>
      <c r="Q166" s="51">
        <f t="shared" si="28"/>
        <v>21338</v>
      </c>
      <c r="R166" s="51"/>
      <c r="S166" s="51">
        <f t="shared" si="32"/>
        <v>0</v>
      </c>
      <c r="T166" s="51">
        <f t="shared" si="26"/>
        <v>-21338</v>
      </c>
      <c r="U166" s="51"/>
      <c r="V166" s="51">
        <f t="shared" si="33"/>
        <v>0</v>
      </c>
      <c r="W166" s="51">
        <f t="shared" si="27"/>
        <v>-21338</v>
      </c>
    </row>
    <row r="167" spans="1:23" ht="60" hidden="1">
      <c r="A167" s="41" t="s">
        <v>135</v>
      </c>
      <c r="B167" s="11"/>
      <c r="C167" s="11"/>
      <c r="D167" s="11"/>
      <c r="E167" s="20">
        <f t="shared" si="34"/>
        <v>0</v>
      </c>
      <c r="F167" s="64"/>
      <c r="G167" s="51">
        <f t="shared" si="29"/>
        <v>0</v>
      </c>
      <c r="H167" s="64"/>
      <c r="I167" s="51"/>
      <c r="J167" s="51"/>
      <c r="K167" s="64"/>
      <c r="L167" s="51">
        <f t="shared" si="30"/>
        <v>0</v>
      </c>
      <c r="M167" s="64"/>
      <c r="N167" s="51">
        <f t="shared" si="31"/>
        <v>0</v>
      </c>
      <c r="O167" s="51">
        <f t="shared" si="24"/>
        <v>0</v>
      </c>
      <c r="P167" s="51">
        <f t="shared" si="25"/>
        <v>0</v>
      </c>
      <c r="Q167" s="51">
        <f t="shared" si="28"/>
        <v>0</v>
      </c>
      <c r="R167" s="51"/>
      <c r="S167" s="51">
        <f t="shared" si="32"/>
        <v>0</v>
      </c>
      <c r="T167" s="51">
        <f t="shared" si="26"/>
        <v>0</v>
      </c>
      <c r="U167" s="51"/>
      <c r="V167" s="51">
        <f t="shared" si="33"/>
        <v>0</v>
      </c>
      <c r="W167" s="51">
        <f t="shared" si="27"/>
        <v>0</v>
      </c>
    </row>
    <row r="168" spans="1:23" ht="61.5" customHeight="1" hidden="1">
      <c r="A168" s="41" t="s">
        <v>136</v>
      </c>
      <c r="B168" s="11"/>
      <c r="C168" s="11"/>
      <c r="D168" s="11"/>
      <c r="E168" s="20">
        <f t="shared" si="34"/>
        <v>0</v>
      </c>
      <c r="F168" s="64"/>
      <c r="G168" s="51">
        <f t="shared" si="29"/>
        <v>0</v>
      </c>
      <c r="H168" s="64">
        <v>662620</v>
      </c>
      <c r="I168" s="51"/>
      <c r="J168" s="51"/>
      <c r="K168" s="64"/>
      <c r="L168" s="51">
        <f t="shared" si="30"/>
        <v>0</v>
      </c>
      <c r="M168" s="64">
        <v>662620</v>
      </c>
      <c r="N168" s="51">
        <f t="shared" si="31"/>
        <v>1.9554794792921313</v>
      </c>
      <c r="O168" s="51">
        <f t="shared" si="24"/>
        <v>662620</v>
      </c>
      <c r="P168" s="51">
        <f t="shared" si="25"/>
        <v>662620</v>
      </c>
      <c r="Q168" s="51">
        <f t="shared" si="28"/>
        <v>662620</v>
      </c>
      <c r="R168" s="51"/>
      <c r="S168" s="51">
        <f t="shared" si="32"/>
        <v>0</v>
      </c>
      <c r="T168" s="51">
        <f t="shared" si="26"/>
        <v>-662620</v>
      </c>
      <c r="U168" s="51"/>
      <c r="V168" s="51">
        <f t="shared" si="33"/>
        <v>0</v>
      </c>
      <c r="W168" s="51">
        <f t="shared" si="27"/>
        <v>-662620</v>
      </c>
    </row>
    <row r="169" spans="1:23" ht="78.75" customHeight="1" hidden="1">
      <c r="A169" s="41" t="s">
        <v>137</v>
      </c>
      <c r="B169" s="13"/>
      <c r="C169" s="13"/>
      <c r="D169" s="13"/>
      <c r="E169" s="20">
        <f t="shared" si="34"/>
        <v>0</v>
      </c>
      <c r="F169" s="66"/>
      <c r="G169" s="51">
        <f t="shared" si="29"/>
        <v>0</v>
      </c>
      <c r="H169" s="64">
        <v>89588</v>
      </c>
      <c r="I169" s="51"/>
      <c r="J169" s="51"/>
      <c r="K169" s="66"/>
      <c r="L169" s="51">
        <f t="shared" si="30"/>
        <v>0</v>
      </c>
      <c r="M169" s="64">
        <v>89588</v>
      </c>
      <c r="N169" s="51">
        <f t="shared" si="31"/>
        <v>0.2643860668117827</v>
      </c>
      <c r="O169" s="51">
        <f t="shared" si="24"/>
        <v>89588</v>
      </c>
      <c r="P169" s="51">
        <f t="shared" si="25"/>
        <v>89588</v>
      </c>
      <c r="Q169" s="51">
        <f t="shared" si="28"/>
        <v>89588</v>
      </c>
      <c r="R169" s="51"/>
      <c r="S169" s="51">
        <f t="shared" si="32"/>
        <v>0</v>
      </c>
      <c r="T169" s="51">
        <f t="shared" si="26"/>
        <v>-89588</v>
      </c>
      <c r="U169" s="51"/>
      <c r="V169" s="51">
        <f t="shared" si="33"/>
        <v>0</v>
      </c>
      <c r="W169" s="51">
        <f t="shared" si="27"/>
        <v>-89588</v>
      </c>
    </row>
    <row r="170" spans="1:23" ht="60.75" customHeight="1" hidden="1">
      <c r="A170" s="41" t="s">
        <v>138</v>
      </c>
      <c r="B170" s="11"/>
      <c r="C170" s="11"/>
      <c r="D170" s="11"/>
      <c r="E170" s="20">
        <f t="shared" si="34"/>
        <v>0</v>
      </c>
      <c r="F170" s="64"/>
      <c r="G170" s="51">
        <f t="shared" si="29"/>
        <v>0</v>
      </c>
      <c r="H170" s="64">
        <v>248</v>
      </c>
      <c r="I170" s="51"/>
      <c r="J170" s="51"/>
      <c r="K170" s="64"/>
      <c r="L170" s="51">
        <f t="shared" si="30"/>
        <v>0</v>
      </c>
      <c r="M170" s="64">
        <v>248</v>
      </c>
      <c r="N170" s="51">
        <f t="shared" si="31"/>
        <v>0.0007318808832580492</v>
      </c>
      <c r="O170" s="51">
        <f t="shared" si="24"/>
        <v>248</v>
      </c>
      <c r="P170" s="51">
        <f t="shared" si="25"/>
        <v>248</v>
      </c>
      <c r="Q170" s="51">
        <f t="shared" si="28"/>
        <v>248</v>
      </c>
      <c r="R170" s="51"/>
      <c r="S170" s="51">
        <f t="shared" si="32"/>
        <v>0</v>
      </c>
      <c r="T170" s="51">
        <f t="shared" si="26"/>
        <v>-248</v>
      </c>
      <c r="U170" s="51"/>
      <c r="V170" s="51">
        <f t="shared" si="33"/>
        <v>0</v>
      </c>
      <c r="W170" s="51">
        <f t="shared" si="27"/>
        <v>-248</v>
      </c>
    </row>
    <row r="171" spans="1:23" ht="75.75" customHeight="1" hidden="1">
      <c r="A171" s="41" t="s">
        <v>139</v>
      </c>
      <c r="B171" s="11"/>
      <c r="C171" s="11"/>
      <c r="D171" s="11"/>
      <c r="E171" s="20">
        <f t="shared" si="34"/>
        <v>0</v>
      </c>
      <c r="F171" s="64"/>
      <c r="G171" s="51">
        <f t="shared" si="29"/>
        <v>0</v>
      </c>
      <c r="H171" s="64">
        <v>12266</v>
      </c>
      <c r="I171" s="51"/>
      <c r="J171" s="51"/>
      <c r="K171" s="64"/>
      <c r="L171" s="51">
        <f t="shared" si="30"/>
        <v>0</v>
      </c>
      <c r="M171" s="64">
        <v>12266</v>
      </c>
      <c r="N171" s="51">
        <f t="shared" si="31"/>
        <v>0.03619859239533561</v>
      </c>
      <c r="O171" s="51">
        <f t="shared" si="24"/>
        <v>12266</v>
      </c>
      <c r="P171" s="51">
        <f t="shared" si="25"/>
        <v>12266</v>
      </c>
      <c r="Q171" s="51">
        <f t="shared" si="28"/>
        <v>12266</v>
      </c>
      <c r="R171" s="51"/>
      <c r="S171" s="51">
        <f t="shared" si="32"/>
        <v>0</v>
      </c>
      <c r="T171" s="51">
        <f t="shared" si="26"/>
        <v>-12266</v>
      </c>
      <c r="U171" s="51"/>
      <c r="V171" s="51">
        <f t="shared" si="33"/>
        <v>0</v>
      </c>
      <c r="W171" s="51">
        <f t="shared" si="27"/>
        <v>-12266</v>
      </c>
    </row>
    <row r="172" spans="1:23" ht="106.5" customHeight="1" hidden="1">
      <c r="A172" s="41" t="s">
        <v>140</v>
      </c>
      <c r="B172" s="11"/>
      <c r="C172" s="11"/>
      <c r="D172" s="11"/>
      <c r="E172" s="20">
        <f t="shared" si="34"/>
        <v>0</v>
      </c>
      <c r="F172" s="64"/>
      <c r="G172" s="51">
        <f t="shared" si="29"/>
        <v>0</v>
      </c>
      <c r="H172" s="64"/>
      <c r="I172" s="51"/>
      <c r="J172" s="51"/>
      <c r="K172" s="64"/>
      <c r="L172" s="51">
        <f t="shared" si="30"/>
        <v>0</v>
      </c>
      <c r="M172" s="64"/>
      <c r="N172" s="51">
        <f t="shared" si="31"/>
        <v>0</v>
      </c>
      <c r="O172" s="51">
        <f t="shared" si="24"/>
        <v>0</v>
      </c>
      <c r="P172" s="51">
        <f t="shared" si="25"/>
        <v>0</v>
      </c>
      <c r="Q172" s="51">
        <f t="shared" si="28"/>
        <v>0</v>
      </c>
      <c r="R172" s="51"/>
      <c r="S172" s="51">
        <f t="shared" si="32"/>
        <v>0</v>
      </c>
      <c r="T172" s="51">
        <f t="shared" si="26"/>
        <v>0</v>
      </c>
      <c r="U172" s="51"/>
      <c r="V172" s="51">
        <f t="shared" si="33"/>
        <v>0</v>
      </c>
      <c r="W172" s="51">
        <f t="shared" si="27"/>
        <v>0</v>
      </c>
    </row>
    <row r="173" spans="1:23" ht="86.25" customHeight="1" hidden="1">
      <c r="A173" s="45" t="s">
        <v>141</v>
      </c>
      <c r="B173" s="11"/>
      <c r="C173" s="11"/>
      <c r="D173" s="11"/>
      <c r="E173" s="20">
        <f t="shared" si="34"/>
        <v>0</v>
      </c>
      <c r="F173" s="64"/>
      <c r="G173" s="51">
        <f t="shared" si="29"/>
        <v>0</v>
      </c>
      <c r="H173" s="64">
        <v>14838</v>
      </c>
      <c r="I173" s="51"/>
      <c r="J173" s="51"/>
      <c r="K173" s="64"/>
      <c r="L173" s="51">
        <f t="shared" si="30"/>
        <v>0</v>
      </c>
      <c r="M173" s="64">
        <v>14838</v>
      </c>
      <c r="N173" s="51">
        <f t="shared" si="31"/>
        <v>0.04378890542654409</v>
      </c>
      <c r="O173" s="51">
        <f t="shared" si="24"/>
        <v>14838</v>
      </c>
      <c r="P173" s="51">
        <f t="shared" si="25"/>
        <v>14838</v>
      </c>
      <c r="Q173" s="51">
        <f t="shared" si="28"/>
        <v>14838</v>
      </c>
      <c r="R173" s="51"/>
      <c r="S173" s="51">
        <f t="shared" si="32"/>
        <v>0</v>
      </c>
      <c r="T173" s="51">
        <f t="shared" si="26"/>
        <v>-14838</v>
      </c>
      <c r="U173" s="51"/>
      <c r="V173" s="51">
        <f t="shared" si="33"/>
        <v>0</v>
      </c>
      <c r="W173" s="51">
        <f t="shared" si="27"/>
        <v>-14838</v>
      </c>
    </row>
    <row r="174" spans="1:23" ht="58.5" customHeight="1" hidden="1">
      <c r="A174" s="41" t="s">
        <v>142</v>
      </c>
      <c r="B174" s="11"/>
      <c r="C174" s="11"/>
      <c r="D174" s="11"/>
      <c r="E174" s="20">
        <f t="shared" si="34"/>
        <v>0</v>
      </c>
      <c r="F174" s="64"/>
      <c r="G174" s="51">
        <f t="shared" si="29"/>
        <v>0</v>
      </c>
      <c r="H174" s="64">
        <v>1970</v>
      </c>
      <c r="I174" s="51"/>
      <c r="J174" s="51"/>
      <c r="K174" s="64"/>
      <c r="L174" s="51">
        <f t="shared" si="30"/>
        <v>0</v>
      </c>
      <c r="M174" s="64">
        <v>1970</v>
      </c>
      <c r="N174" s="51">
        <f t="shared" si="31"/>
        <v>0.005813731209751439</v>
      </c>
      <c r="O174" s="51">
        <f t="shared" si="24"/>
        <v>1970</v>
      </c>
      <c r="P174" s="51">
        <f t="shared" si="25"/>
        <v>1970</v>
      </c>
      <c r="Q174" s="51">
        <f t="shared" si="28"/>
        <v>1970</v>
      </c>
      <c r="R174" s="51"/>
      <c r="S174" s="51">
        <f t="shared" si="32"/>
        <v>0</v>
      </c>
      <c r="T174" s="51">
        <f t="shared" si="26"/>
        <v>-1970</v>
      </c>
      <c r="U174" s="51"/>
      <c r="V174" s="51">
        <f t="shared" si="33"/>
        <v>0</v>
      </c>
      <c r="W174" s="51">
        <f t="shared" si="27"/>
        <v>-1970</v>
      </c>
    </row>
    <row r="175" spans="1:23" ht="17.25" customHeight="1" hidden="1">
      <c r="A175" s="41" t="s">
        <v>143</v>
      </c>
      <c r="B175" s="11"/>
      <c r="C175" s="11"/>
      <c r="D175" s="11"/>
      <c r="E175" s="20">
        <f t="shared" si="34"/>
        <v>0</v>
      </c>
      <c r="F175" s="64"/>
      <c r="G175" s="51">
        <f t="shared" si="29"/>
        <v>0</v>
      </c>
      <c r="H175" s="64">
        <v>39100</v>
      </c>
      <c r="I175" s="51"/>
      <c r="J175" s="51"/>
      <c r="K175" s="64"/>
      <c r="L175" s="51">
        <f t="shared" si="30"/>
        <v>0</v>
      </c>
      <c r="M175" s="64">
        <v>39100</v>
      </c>
      <c r="N175" s="51">
        <f t="shared" si="31"/>
        <v>0.11538928441689404</v>
      </c>
      <c r="O175" s="51">
        <f t="shared" si="24"/>
        <v>39100</v>
      </c>
      <c r="P175" s="51">
        <f t="shared" si="25"/>
        <v>39100</v>
      </c>
      <c r="Q175" s="51">
        <f t="shared" si="28"/>
        <v>39100</v>
      </c>
      <c r="R175" s="51"/>
      <c r="S175" s="51">
        <f t="shared" si="32"/>
        <v>0</v>
      </c>
      <c r="T175" s="51">
        <f t="shared" si="26"/>
        <v>-39100</v>
      </c>
      <c r="U175" s="51"/>
      <c r="V175" s="51">
        <f t="shared" si="33"/>
        <v>0</v>
      </c>
      <c r="W175" s="51">
        <f t="shared" si="27"/>
        <v>-39100</v>
      </c>
    </row>
    <row r="176" spans="1:23" ht="29.25" customHeight="1" hidden="1">
      <c r="A176" s="41" t="s">
        <v>144</v>
      </c>
      <c r="B176" s="11"/>
      <c r="C176" s="11"/>
      <c r="D176" s="11"/>
      <c r="E176" s="20">
        <f t="shared" si="34"/>
        <v>0</v>
      </c>
      <c r="F176" s="64"/>
      <c r="G176" s="51">
        <f t="shared" si="29"/>
        <v>0</v>
      </c>
      <c r="H176" s="64">
        <v>39100</v>
      </c>
      <c r="I176" s="51"/>
      <c r="J176" s="51"/>
      <c r="K176" s="64"/>
      <c r="L176" s="51">
        <f t="shared" si="30"/>
        <v>0</v>
      </c>
      <c r="M176" s="64">
        <v>39100</v>
      </c>
      <c r="N176" s="51">
        <f t="shared" si="31"/>
        <v>0.11538928441689404</v>
      </c>
      <c r="O176" s="51">
        <f t="shared" si="24"/>
        <v>39100</v>
      </c>
      <c r="P176" s="51">
        <f t="shared" si="25"/>
        <v>39100</v>
      </c>
      <c r="Q176" s="51">
        <f t="shared" si="28"/>
        <v>39100</v>
      </c>
      <c r="R176" s="51"/>
      <c r="S176" s="51">
        <f t="shared" si="32"/>
        <v>0</v>
      </c>
      <c r="T176" s="51">
        <f t="shared" si="26"/>
        <v>-39100</v>
      </c>
      <c r="U176" s="51"/>
      <c r="V176" s="51">
        <f t="shared" si="33"/>
        <v>0</v>
      </c>
      <c r="W176" s="51">
        <f t="shared" si="27"/>
        <v>-39100</v>
      </c>
    </row>
    <row r="177" spans="1:23" ht="22.5" customHeight="1" hidden="1">
      <c r="A177" s="43" t="s">
        <v>145</v>
      </c>
      <c r="B177" s="32">
        <f>B178+B180+B181+B182+B184+B185</f>
        <v>0</v>
      </c>
      <c r="C177" s="32">
        <f>C178+C180+C181+C182+C184+C185</f>
        <v>0</v>
      </c>
      <c r="D177" s="32"/>
      <c r="E177" s="20">
        <f t="shared" si="34"/>
        <v>0</v>
      </c>
      <c r="F177" s="63"/>
      <c r="G177" s="51">
        <f t="shared" si="29"/>
        <v>0</v>
      </c>
      <c r="H177" s="63">
        <f>H183+H184+H185</f>
        <v>266847</v>
      </c>
      <c r="I177" s="51"/>
      <c r="J177" s="51"/>
      <c r="K177" s="63"/>
      <c r="L177" s="51">
        <f t="shared" si="30"/>
        <v>0</v>
      </c>
      <c r="M177" s="63">
        <f>M183+M184+M185</f>
        <v>266847</v>
      </c>
      <c r="N177" s="51">
        <f t="shared" si="31"/>
        <v>0.7875008792530672</v>
      </c>
      <c r="O177" s="51">
        <f t="shared" si="24"/>
        <v>266847</v>
      </c>
      <c r="P177" s="51">
        <f t="shared" si="25"/>
        <v>266847</v>
      </c>
      <c r="Q177" s="51">
        <f t="shared" si="28"/>
        <v>266847</v>
      </c>
      <c r="R177" s="51"/>
      <c r="S177" s="51">
        <f t="shared" si="32"/>
        <v>0</v>
      </c>
      <c r="T177" s="51">
        <f t="shared" si="26"/>
        <v>-266847</v>
      </c>
      <c r="U177" s="51"/>
      <c r="V177" s="51">
        <f t="shared" si="33"/>
        <v>0</v>
      </c>
      <c r="W177" s="51">
        <f t="shared" si="27"/>
        <v>-266847</v>
      </c>
    </row>
    <row r="178" spans="1:23" ht="63.75" customHeight="1" hidden="1">
      <c r="A178" s="41" t="s">
        <v>146</v>
      </c>
      <c r="B178" s="11"/>
      <c r="C178" s="11"/>
      <c r="D178" s="11"/>
      <c r="E178" s="20">
        <f t="shared" si="34"/>
        <v>0</v>
      </c>
      <c r="F178" s="64"/>
      <c r="G178" s="51">
        <f t="shared" si="29"/>
        <v>0</v>
      </c>
      <c r="H178" s="64"/>
      <c r="I178" s="51"/>
      <c r="J178" s="51"/>
      <c r="K178" s="64"/>
      <c r="L178" s="51">
        <f t="shared" si="30"/>
        <v>0</v>
      </c>
      <c r="M178" s="64"/>
      <c r="N178" s="51">
        <f t="shared" si="31"/>
        <v>0</v>
      </c>
      <c r="O178" s="51">
        <f t="shared" si="24"/>
        <v>0</v>
      </c>
      <c r="P178" s="51">
        <f t="shared" si="25"/>
        <v>0</v>
      </c>
      <c r="Q178" s="51">
        <f t="shared" si="28"/>
        <v>0</v>
      </c>
      <c r="R178" s="51"/>
      <c r="S178" s="51">
        <f t="shared" si="32"/>
        <v>0</v>
      </c>
      <c r="T178" s="51">
        <f t="shared" si="26"/>
        <v>0</v>
      </c>
      <c r="U178" s="51"/>
      <c r="V178" s="51">
        <f t="shared" si="33"/>
        <v>0</v>
      </c>
      <c r="W178" s="51">
        <f t="shared" si="27"/>
        <v>0</v>
      </c>
    </row>
    <row r="179" spans="1:23" ht="45.75" customHeight="1" hidden="1">
      <c r="A179" s="41" t="s">
        <v>147</v>
      </c>
      <c r="B179" s="11"/>
      <c r="C179" s="11"/>
      <c r="D179" s="11"/>
      <c r="E179" s="20">
        <f t="shared" si="34"/>
        <v>0</v>
      </c>
      <c r="F179" s="64"/>
      <c r="G179" s="51">
        <f t="shared" si="29"/>
        <v>0</v>
      </c>
      <c r="H179" s="64"/>
      <c r="I179" s="51"/>
      <c r="J179" s="51"/>
      <c r="K179" s="64"/>
      <c r="L179" s="51">
        <f t="shared" si="30"/>
        <v>0</v>
      </c>
      <c r="M179" s="64"/>
      <c r="N179" s="51">
        <f t="shared" si="31"/>
        <v>0</v>
      </c>
      <c r="O179" s="51">
        <f t="shared" si="24"/>
        <v>0</v>
      </c>
      <c r="P179" s="51">
        <f t="shared" si="25"/>
        <v>0</v>
      </c>
      <c r="Q179" s="51">
        <f t="shared" si="28"/>
        <v>0</v>
      </c>
      <c r="R179" s="51"/>
      <c r="S179" s="51">
        <f t="shared" si="32"/>
        <v>0</v>
      </c>
      <c r="T179" s="51">
        <f t="shared" si="26"/>
        <v>0</v>
      </c>
      <c r="U179" s="51"/>
      <c r="V179" s="51">
        <f t="shared" si="33"/>
        <v>0</v>
      </c>
      <c r="W179" s="51">
        <f t="shared" si="27"/>
        <v>0</v>
      </c>
    </row>
    <row r="180" spans="1:23" ht="46.5" customHeight="1" hidden="1">
      <c r="A180" s="41" t="s">
        <v>148</v>
      </c>
      <c r="B180" s="11"/>
      <c r="C180" s="11"/>
      <c r="D180" s="11"/>
      <c r="E180" s="20">
        <f t="shared" si="34"/>
        <v>0</v>
      </c>
      <c r="F180" s="64"/>
      <c r="G180" s="51">
        <f t="shared" si="29"/>
        <v>0</v>
      </c>
      <c r="H180" s="64"/>
      <c r="I180" s="51"/>
      <c r="J180" s="51"/>
      <c r="K180" s="64"/>
      <c r="L180" s="51">
        <f t="shared" si="30"/>
        <v>0</v>
      </c>
      <c r="M180" s="64"/>
      <c r="N180" s="51">
        <f t="shared" si="31"/>
        <v>0</v>
      </c>
      <c r="O180" s="51">
        <f t="shared" si="24"/>
        <v>0</v>
      </c>
      <c r="P180" s="51">
        <f t="shared" si="25"/>
        <v>0</v>
      </c>
      <c r="Q180" s="51">
        <f t="shared" si="28"/>
        <v>0</v>
      </c>
      <c r="R180" s="51"/>
      <c r="S180" s="51">
        <f t="shared" si="32"/>
        <v>0</v>
      </c>
      <c r="T180" s="51">
        <f t="shared" si="26"/>
        <v>0</v>
      </c>
      <c r="U180" s="51"/>
      <c r="V180" s="51">
        <f t="shared" si="33"/>
        <v>0</v>
      </c>
      <c r="W180" s="51">
        <f t="shared" si="27"/>
        <v>0</v>
      </c>
    </row>
    <row r="181" spans="1:23" ht="140.25" customHeight="1" hidden="1">
      <c r="A181" s="41" t="s">
        <v>149</v>
      </c>
      <c r="B181" s="11"/>
      <c r="C181" s="11"/>
      <c r="D181" s="11"/>
      <c r="E181" s="20">
        <f t="shared" si="34"/>
        <v>0</v>
      </c>
      <c r="F181" s="64"/>
      <c r="G181" s="51">
        <f t="shared" si="29"/>
        <v>0</v>
      </c>
      <c r="H181" s="64"/>
      <c r="I181" s="51"/>
      <c r="J181" s="51"/>
      <c r="K181" s="64"/>
      <c r="L181" s="51">
        <f t="shared" si="30"/>
        <v>0</v>
      </c>
      <c r="M181" s="64"/>
      <c r="N181" s="51">
        <f t="shared" si="31"/>
        <v>0</v>
      </c>
      <c r="O181" s="51">
        <f t="shared" si="24"/>
        <v>0</v>
      </c>
      <c r="P181" s="51">
        <f t="shared" si="25"/>
        <v>0</v>
      </c>
      <c r="Q181" s="51">
        <f t="shared" si="28"/>
        <v>0</v>
      </c>
      <c r="R181" s="51"/>
      <c r="S181" s="51">
        <f t="shared" si="32"/>
        <v>0</v>
      </c>
      <c r="T181" s="51">
        <f t="shared" si="26"/>
        <v>0</v>
      </c>
      <c r="U181" s="51"/>
      <c r="V181" s="51">
        <f t="shared" si="33"/>
        <v>0</v>
      </c>
      <c r="W181" s="51">
        <f t="shared" si="27"/>
        <v>0</v>
      </c>
    </row>
    <row r="182" spans="1:23" ht="75.75" customHeight="1" hidden="1">
      <c r="A182" s="41" t="s">
        <v>150</v>
      </c>
      <c r="B182" s="11"/>
      <c r="C182" s="11"/>
      <c r="D182" s="11"/>
      <c r="E182" s="20">
        <f t="shared" si="34"/>
        <v>0</v>
      </c>
      <c r="F182" s="64"/>
      <c r="G182" s="51">
        <f t="shared" si="29"/>
        <v>0</v>
      </c>
      <c r="H182" s="64"/>
      <c r="I182" s="51"/>
      <c r="J182" s="51"/>
      <c r="K182" s="64"/>
      <c r="L182" s="51">
        <f t="shared" si="30"/>
        <v>0</v>
      </c>
      <c r="M182" s="64"/>
      <c r="N182" s="51">
        <f t="shared" si="31"/>
        <v>0</v>
      </c>
      <c r="O182" s="51">
        <f t="shared" si="24"/>
        <v>0</v>
      </c>
      <c r="P182" s="51">
        <f t="shared" si="25"/>
        <v>0</v>
      </c>
      <c r="Q182" s="51">
        <f t="shared" si="28"/>
        <v>0</v>
      </c>
      <c r="R182" s="51"/>
      <c r="S182" s="51">
        <f t="shared" si="32"/>
        <v>0</v>
      </c>
      <c r="T182" s="51">
        <f t="shared" si="26"/>
        <v>0</v>
      </c>
      <c r="U182" s="51"/>
      <c r="V182" s="51">
        <f t="shared" si="33"/>
        <v>0</v>
      </c>
      <c r="W182" s="51">
        <f t="shared" si="27"/>
        <v>0</v>
      </c>
    </row>
    <row r="183" spans="1:23" ht="105" customHeight="1" hidden="1">
      <c r="A183" s="41" t="s">
        <v>151</v>
      </c>
      <c r="B183" s="11"/>
      <c r="C183" s="11"/>
      <c r="D183" s="11"/>
      <c r="E183" s="20">
        <f t="shared" si="34"/>
        <v>0</v>
      </c>
      <c r="F183" s="64"/>
      <c r="G183" s="51">
        <f t="shared" si="29"/>
        <v>0</v>
      </c>
      <c r="H183" s="64">
        <v>230291</v>
      </c>
      <c r="I183" s="51"/>
      <c r="J183" s="51"/>
      <c r="K183" s="64"/>
      <c r="L183" s="51">
        <f t="shared" si="30"/>
        <v>0</v>
      </c>
      <c r="M183" s="64">
        <v>230291</v>
      </c>
      <c r="N183" s="51">
        <f t="shared" si="31"/>
        <v>0.6796192761547557</v>
      </c>
      <c r="O183" s="51">
        <f t="shared" si="24"/>
        <v>230291</v>
      </c>
      <c r="P183" s="51">
        <f t="shared" si="25"/>
        <v>230291</v>
      </c>
      <c r="Q183" s="51">
        <f t="shared" si="28"/>
        <v>230291</v>
      </c>
      <c r="R183" s="51"/>
      <c r="S183" s="51">
        <f t="shared" si="32"/>
        <v>0</v>
      </c>
      <c r="T183" s="51">
        <f t="shared" si="26"/>
        <v>-230291</v>
      </c>
      <c r="U183" s="51"/>
      <c r="V183" s="51">
        <f t="shared" si="33"/>
        <v>0</v>
      </c>
      <c r="W183" s="51">
        <f t="shared" si="27"/>
        <v>-230291</v>
      </c>
    </row>
    <row r="184" spans="1:23" ht="102" customHeight="1" hidden="1">
      <c r="A184" s="41" t="s">
        <v>152</v>
      </c>
      <c r="B184" s="11"/>
      <c r="C184" s="11"/>
      <c r="D184" s="11"/>
      <c r="E184" s="20">
        <f t="shared" si="34"/>
        <v>0</v>
      </c>
      <c r="F184" s="64"/>
      <c r="G184" s="51">
        <f t="shared" si="29"/>
        <v>0</v>
      </c>
      <c r="H184" s="64">
        <v>21611</v>
      </c>
      <c r="I184" s="51"/>
      <c r="J184" s="51"/>
      <c r="K184" s="64"/>
      <c r="L184" s="51">
        <f t="shared" si="30"/>
        <v>0</v>
      </c>
      <c r="M184" s="64">
        <v>21611</v>
      </c>
      <c r="N184" s="51">
        <f t="shared" si="31"/>
        <v>0.06377692648423267</v>
      </c>
      <c r="O184" s="51">
        <f t="shared" si="24"/>
        <v>21611</v>
      </c>
      <c r="P184" s="51">
        <f t="shared" si="25"/>
        <v>21611</v>
      </c>
      <c r="Q184" s="51">
        <f t="shared" si="28"/>
        <v>21611</v>
      </c>
      <c r="R184" s="51"/>
      <c r="S184" s="51">
        <f t="shared" si="32"/>
        <v>0</v>
      </c>
      <c r="T184" s="51">
        <f t="shared" si="26"/>
        <v>-21611</v>
      </c>
      <c r="U184" s="51"/>
      <c r="V184" s="51">
        <f t="shared" si="33"/>
        <v>0</v>
      </c>
      <c r="W184" s="51">
        <f t="shared" si="27"/>
        <v>-21611</v>
      </c>
    </row>
    <row r="185" spans="1:23" ht="45.75" customHeight="1" hidden="1">
      <c r="A185" s="41" t="s">
        <v>153</v>
      </c>
      <c r="B185" s="11"/>
      <c r="C185" s="11"/>
      <c r="D185" s="11"/>
      <c r="E185" s="20">
        <f t="shared" si="34"/>
        <v>0</v>
      </c>
      <c r="F185" s="64"/>
      <c r="G185" s="51">
        <f t="shared" si="29"/>
        <v>0</v>
      </c>
      <c r="H185" s="64">
        <v>14945</v>
      </c>
      <c r="I185" s="51"/>
      <c r="J185" s="51"/>
      <c r="K185" s="64"/>
      <c r="L185" s="51">
        <f t="shared" si="30"/>
        <v>0</v>
      </c>
      <c r="M185" s="64">
        <v>14945</v>
      </c>
      <c r="N185" s="51">
        <f t="shared" si="31"/>
        <v>0.04410467661407881</v>
      </c>
      <c r="O185" s="51">
        <f t="shared" si="24"/>
        <v>14945</v>
      </c>
      <c r="P185" s="51">
        <f t="shared" si="25"/>
        <v>14945</v>
      </c>
      <c r="Q185" s="51">
        <f t="shared" si="28"/>
        <v>14945</v>
      </c>
      <c r="R185" s="51"/>
      <c r="S185" s="51">
        <f t="shared" si="32"/>
        <v>0</v>
      </c>
      <c r="T185" s="51">
        <f t="shared" si="26"/>
        <v>-14945</v>
      </c>
      <c r="U185" s="51"/>
      <c r="V185" s="51">
        <f t="shared" si="33"/>
        <v>0</v>
      </c>
      <c r="W185" s="51">
        <f t="shared" si="27"/>
        <v>-14945</v>
      </c>
    </row>
    <row r="186" spans="1:23" ht="32.25" customHeight="1" hidden="1">
      <c r="A186" s="41" t="s">
        <v>154</v>
      </c>
      <c r="B186" s="11"/>
      <c r="C186" s="11"/>
      <c r="D186" s="11"/>
      <c r="E186" s="20">
        <f t="shared" si="34"/>
        <v>0</v>
      </c>
      <c r="F186" s="64"/>
      <c r="G186" s="51">
        <f t="shared" si="29"/>
        <v>0</v>
      </c>
      <c r="H186" s="64"/>
      <c r="I186" s="51"/>
      <c r="J186" s="51"/>
      <c r="K186" s="64"/>
      <c r="L186" s="51">
        <f t="shared" si="30"/>
        <v>0</v>
      </c>
      <c r="M186" s="64"/>
      <c r="N186" s="51">
        <f t="shared" si="31"/>
        <v>0</v>
      </c>
      <c r="O186" s="51">
        <f t="shared" si="24"/>
        <v>0</v>
      </c>
      <c r="P186" s="51">
        <f t="shared" si="25"/>
        <v>0</v>
      </c>
      <c r="Q186" s="51">
        <f t="shared" si="28"/>
        <v>0</v>
      </c>
      <c r="R186" s="51"/>
      <c r="S186" s="51">
        <f t="shared" si="32"/>
        <v>0</v>
      </c>
      <c r="T186" s="51">
        <f t="shared" si="26"/>
        <v>0</v>
      </c>
      <c r="U186" s="51"/>
      <c r="V186" s="51">
        <f t="shared" si="33"/>
        <v>0</v>
      </c>
      <c r="W186" s="51">
        <f t="shared" si="27"/>
        <v>0</v>
      </c>
    </row>
    <row r="187" spans="1:23" ht="11.25" customHeight="1" hidden="1">
      <c r="A187" s="41" t="s">
        <v>155</v>
      </c>
      <c r="B187" s="11"/>
      <c r="C187" s="11"/>
      <c r="D187" s="11"/>
      <c r="E187" s="20">
        <f t="shared" si="34"/>
        <v>0</v>
      </c>
      <c r="F187" s="64"/>
      <c r="G187" s="51">
        <f t="shared" si="29"/>
        <v>0</v>
      </c>
      <c r="H187" s="64"/>
      <c r="I187" s="51"/>
      <c r="J187" s="51"/>
      <c r="K187" s="64"/>
      <c r="L187" s="51">
        <f t="shared" si="30"/>
        <v>0</v>
      </c>
      <c r="M187" s="64"/>
      <c r="N187" s="51">
        <f t="shared" si="31"/>
        <v>0</v>
      </c>
      <c r="O187" s="51">
        <f t="shared" si="24"/>
        <v>0</v>
      </c>
      <c r="P187" s="51">
        <f t="shared" si="25"/>
        <v>0</v>
      </c>
      <c r="Q187" s="51">
        <f t="shared" si="28"/>
        <v>0</v>
      </c>
      <c r="R187" s="51"/>
      <c r="S187" s="51">
        <f t="shared" si="32"/>
        <v>0</v>
      </c>
      <c r="T187" s="51">
        <f t="shared" si="26"/>
        <v>0</v>
      </c>
      <c r="U187" s="51"/>
      <c r="V187" s="51">
        <f t="shared" si="33"/>
        <v>0</v>
      </c>
      <c r="W187" s="51">
        <f t="shared" si="27"/>
        <v>0</v>
      </c>
    </row>
    <row r="188" spans="1:23" ht="31.5" customHeight="1" hidden="1">
      <c r="A188" s="41" t="s">
        <v>156</v>
      </c>
      <c r="B188" s="11"/>
      <c r="C188" s="11"/>
      <c r="D188" s="11"/>
      <c r="E188" s="20">
        <f t="shared" si="34"/>
        <v>0</v>
      </c>
      <c r="F188" s="64"/>
      <c r="G188" s="51">
        <f t="shared" si="29"/>
        <v>0</v>
      </c>
      <c r="H188" s="64"/>
      <c r="I188" s="51"/>
      <c r="J188" s="51"/>
      <c r="K188" s="64"/>
      <c r="L188" s="51">
        <f t="shared" si="30"/>
        <v>0</v>
      </c>
      <c r="M188" s="64"/>
      <c r="N188" s="51">
        <f t="shared" si="31"/>
        <v>0</v>
      </c>
      <c r="O188" s="51">
        <f t="shared" si="24"/>
        <v>0</v>
      </c>
      <c r="P188" s="51">
        <f t="shared" si="25"/>
        <v>0</v>
      </c>
      <c r="Q188" s="51">
        <f t="shared" si="28"/>
        <v>0</v>
      </c>
      <c r="R188" s="51"/>
      <c r="S188" s="51">
        <f t="shared" si="32"/>
        <v>0</v>
      </c>
      <c r="T188" s="51">
        <f t="shared" si="26"/>
        <v>0</v>
      </c>
      <c r="U188" s="51"/>
      <c r="V188" s="51">
        <f t="shared" si="33"/>
        <v>0</v>
      </c>
      <c r="W188" s="51">
        <f t="shared" si="27"/>
        <v>0</v>
      </c>
    </row>
    <row r="189" spans="1:23" ht="33.75" customHeight="1" hidden="1">
      <c r="A189" s="46" t="s">
        <v>157</v>
      </c>
      <c r="B189" s="11"/>
      <c r="C189" s="11"/>
      <c r="D189" s="11"/>
      <c r="E189" s="20">
        <f t="shared" si="34"/>
        <v>0</v>
      </c>
      <c r="F189" s="64"/>
      <c r="G189" s="51">
        <f t="shared" si="29"/>
        <v>0</v>
      </c>
      <c r="H189" s="64"/>
      <c r="I189" s="51"/>
      <c r="J189" s="51"/>
      <c r="K189" s="64"/>
      <c r="L189" s="51">
        <f t="shared" si="30"/>
        <v>0</v>
      </c>
      <c r="M189" s="64"/>
      <c r="N189" s="51">
        <f t="shared" si="31"/>
        <v>0</v>
      </c>
      <c r="O189" s="51">
        <f t="shared" si="24"/>
        <v>0</v>
      </c>
      <c r="P189" s="51">
        <f t="shared" si="25"/>
        <v>0</v>
      </c>
      <c r="Q189" s="51">
        <f t="shared" si="28"/>
        <v>0</v>
      </c>
      <c r="R189" s="51"/>
      <c r="S189" s="51">
        <f t="shared" si="32"/>
        <v>0</v>
      </c>
      <c r="T189" s="51">
        <f t="shared" si="26"/>
        <v>0</v>
      </c>
      <c r="U189" s="51"/>
      <c r="V189" s="51">
        <f t="shared" si="33"/>
        <v>0</v>
      </c>
      <c r="W189" s="51">
        <f t="shared" si="27"/>
        <v>0</v>
      </c>
    </row>
    <row r="190" spans="1:23" ht="15.75" hidden="1">
      <c r="A190" s="47"/>
      <c r="B190" s="33">
        <f>B106+B9</f>
        <v>0</v>
      </c>
      <c r="C190" s="33" t="e">
        <f>C106+C9</f>
        <v>#REF!</v>
      </c>
      <c r="D190" s="33"/>
      <c r="E190" s="20">
        <f t="shared" si="34"/>
        <v>0</v>
      </c>
      <c r="F190" s="67"/>
      <c r="G190" s="51">
        <f t="shared" si="29"/>
        <v>0</v>
      </c>
      <c r="H190" s="67">
        <f>H106+H9</f>
        <v>39156898.5</v>
      </c>
      <c r="I190" s="51"/>
      <c r="J190" s="51"/>
      <c r="K190" s="67"/>
      <c r="L190" s="51">
        <f t="shared" si="30"/>
        <v>0</v>
      </c>
      <c r="M190" s="67">
        <f>M106+M9</f>
        <v>40695699.1</v>
      </c>
      <c r="N190" s="51">
        <f t="shared" si="31"/>
        <v>120.09840404077339</v>
      </c>
      <c r="O190" s="51">
        <f t="shared" si="24"/>
        <v>40695699.1</v>
      </c>
      <c r="P190" s="51">
        <f t="shared" si="25"/>
        <v>40695699.1</v>
      </c>
      <c r="Q190" s="51">
        <f t="shared" si="28"/>
        <v>40695699.1</v>
      </c>
      <c r="R190" s="51"/>
      <c r="S190" s="51">
        <f t="shared" si="32"/>
        <v>0</v>
      </c>
      <c r="T190" s="51">
        <f t="shared" si="26"/>
        <v>-40695699.1</v>
      </c>
      <c r="U190" s="51"/>
      <c r="V190" s="51">
        <f t="shared" si="33"/>
        <v>0</v>
      </c>
      <c r="W190" s="51">
        <f t="shared" si="27"/>
        <v>-40695699.1</v>
      </c>
    </row>
    <row r="191" spans="1:23" ht="21" customHeight="1">
      <c r="A191" s="37" t="s">
        <v>72</v>
      </c>
      <c r="B191" s="33"/>
      <c r="C191" s="33"/>
      <c r="D191" s="34">
        <v>12035378</v>
      </c>
      <c r="E191" s="20">
        <f t="shared" si="34"/>
        <v>50.82878084779321</v>
      </c>
      <c r="F191" s="53">
        <v>40234090.3</v>
      </c>
      <c r="G191" s="50">
        <f t="shared" si="29"/>
        <v>60.253114418149146</v>
      </c>
      <c r="H191" s="53">
        <v>6816263.1</v>
      </c>
      <c r="I191" s="51">
        <v>11368324.8</v>
      </c>
      <c r="J191" s="51">
        <v>10296968.6</v>
      </c>
      <c r="K191" s="53">
        <v>16944621.7</v>
      </c>
      <c r="L191" s="51">
        <f t="shared" si="30"/>
        <v>36.57684382659851</v>
      </c>
      <c r="M191" s="53">
        <v>2977494.4</v>
      </c>
      <c r="N191" s="51">
        <f t="shared" si="31"/>
        <v>8.786980771644739</v>
      </c>
      <c r="O191" s="51">
        <f t="shared" si="24"/>
        <v>-37256595.9</v>
      </c>
      <c r="P191" s="51">
        <f t="shared" si="25"/>
        <v>-8390830.4</v>
      </c>
      <c r="Q191" s="51">
        <f t="shared" si="28"/>
        <v>-13967127.299999999</v>
      </c>
      <c r="R191" s="51">
        <v>1552929</v>
      </c>
      <c r="S191" s="51">
        <f t="shared" si="32"/>
        <v>4.514601949886134</v>
      </c>
      <c r="T191" s="51">
        <f t="shared" si="26"/>
        <v>-1424565.4</v>
      </c>
      <c r="U191" s="51">
        <v>1197684.8</v>
      </c>
      <c r="V191" s="51">
        <f t="shared" si="33"/>
        <v>3.285125247942743</v>
      </c>
      <c r="W191" s="51">
        <f t="shared" si="27"/>
        <v>-1779809.5999999999</v>
      </c>
    </row>
    <row r="192" spans="1:23" ht="15.75">
      <c r="A192" s="48" t="s">
        <v>73</v>
      </c>
      <c r="B192" s="48"/>
      <c r="C192" s="48"/>
      <c r="D192" s="49" t="e">
        <f>D9+D191+#REF!</f>
        <v>#REF!</v>
      </c>
      <c r="E192" s="49" t="e">
        <f>E9+E191+#REF!</f>
        <v>#REF!</v>
      </c>
      <c r="F192" s="50">
        <f>F9+F191</f>
        <v>66775121.39999999</v>
      </c>
      <c r="G192" s="50">
        <f t="shared" si="29"/>
        <v>99.99999999999999</v>
      </c>
      <c r="H192" s="50">
        <f aca="true" t="shared" si="35" ref="H192:N192">H9+H191</f>
        <v>36185263.6</v>
      </c>
      <c r="I192" s="50">
        <f t="shared" si="35"/>
        <v>40925052.300000004</v>
      </c>
      <c r="J192" s="50">
        <f t="shared" si="35"/>
        <v>31009379.4</v>
      </c>
      <c r="K192" s="50">
        <f t="shared" si="35"/>
        <v>46326090.3</v>
      </c>
      <c r="L192" s="50">
        <f t="shared" si="35"/>
        <v>100</v>
      </c>
      <c r="M192" s="50">
        <f t="shared" si="35"/>
        <v>33885295.5</v>
      </c>
      <c r="N192" s="50">
        <f t="shared" si="35"/>
        <v>100</v>
      </c>
      <c r="O192" s="50">
        <f t="shared" si="24"/>
        <v>-32889825.89999999</v>
      </c>
      <c r="P192" s="50">
        <f>M192-I192</f>
        <v>-7039756.8000000045</v>
      </c>
      <c r="Q192" s="50">
        <f t="shared" si="28"/>
        <v>-12440794.799999997</v>
      </c>
      <c r="R192" s="50">
        <f>R9+R191</f>
        <v>34397916.3</v>
      </c>
      <c r="S192" s="50">
        <f>S9+S191</f>
        <v>100</v>
      </c>
      <c r="T192" s="50">
        <f t="shared" si="26"/>
        <v>512620.799999997</v>
      </c>
      <c r="U192" s="50">
        <f>U9+U191</f>
        <v>36457812.4</v>
      </c>
      <c r="V192" s="50">
        <f>V9+V191</f>
        <v>100.00000000000001</v>
      </c>
      <c r="W192" s="50">
        <f t="shared" si="27"/>
        <v>2572516.8999999985</v>
      </c>
    </row>
    <row r="193" spans="1:13" ht="15.75">
      <c r="A193" s="1"/>
      <c r="B193" s="1"/>
      <c r="C193" s="1"/>
      <c r="D193" s="1"/>
      <c r="E193" s="1"/>
      <c r="F193" s="54"/>
      <c r="G193" s="54"/>
      <c r="H193" s="54"/>
      <c r="I193" s="1"/>
      <c r="J193" s="1"/>
      <c r="K193" s="1"/>
      <c r="L193" s="1"/>
      <c r="M193" s="1"/>
    </row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</sheetData>
  <sheetProtection/>
  <mergeCells count="8">
    <mergeCell ref="U6:W6"/>
    <mergeCell ref="A1:B1"/>
    <mergeCell ref="A3:M3"/>
    <mergeCell ref="A7:A8"/>
    <mergeCell ref="A2:Q2"/>
    <mergeCell ref="F6:G6"/>
    <mergeCell ref="R6:T6"/>
    <mergeCell ref="U1:W1"/>
  </mergeCells>
  <printOptions horizontalCentered="1" verticalCentered="1"/>
  <pageMargins left="0.7874015748031497" right="0.5905511811023623" top="0.3937007874015748" bottom="0.984251968503937" header="0.5118110236220472" footer="0.5118110236220472"/>
  <pageSetup fitToHeight="0" fitToWidth="1" horizontalDpi="600" verticalDpi="600" orientation="landscape" paperSize="9" scale="4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2013-10-29T00:04:17Z</cp:lastPrinted>
  <dcterms:created xsi:type="dcterms:W3CDTF">1996-10-08T23:32:33Z</dcterms:created>
  <dcterms:modified xsi:type="dcterms:W3CDTF">2014-11-11T00:31:36Z</dcterms:modified>
  <cp:category/>
  <cp:version/>
  <cp:contentType/>
  <cp:contentStatus/>
</cp:coreProperties>
</file>